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405" windowWidth="8310" windowHeight="8700" activeTab="2"/>
  </bookViews>
  <sheets>
    <sheet name="edt20-21" sheetId="1" r:id="rId1"/>
    <sheet name="edt19_20" sheetId="2" r:id="rId2"/>
    <sheet name="edt19_20 tp" sheetId="3" r:id="rId3"/>
    <sheet name="edt19_20 (2)" sheetId="4" r:id="rId4"/>
    <sheet name="calend" sheetId="5" r:id="rId5"/>
  </sheets>
  <definedNames>
    <definedName name="tts" localSheetId="3">'edt19_20 (2)'!$N$15</definedName>
    <definedName name="tts" localSheetId="2">'edt19_20 tp'!$N$15</definedName>
    <definedName name="tts">'edt19_20'!$N$15</definedName>
  </definedNames>
  <calcPr fullCalcOnLoad="1"/>
</workbook>
</file>

<file path=xl/comments1.xml><?xml version="1.0" encoding="utf-8"?>
<comments xmlns="http://schemas.openxmlformats.org/spreadsheetml/2006/main">
  <authors>
    <author>secint1</author>
  </authors>
  <commentList>
    <comment ref="T10" authorId="0">
      <text>
        <r>
          <rPr>
            <sz val="8"/>
            <rFont val="Tahoma"/>
            <family val="0"/>
          </rPr>
          <t xml:space="preserve">Entrer les  données uniquement dans ces colonnes.
</t>
        </r>
      </text>
    </comment>
    <comment ref="C2" authorId="0">
      <text>
        <r>
          <rPr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heures faites en trop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Heures faites en moins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W26" authorId="0">
      <text>
        <r>
          <rPr>
            <b/>
            <sz val="8"/>
            <rFont val="Tahoma"/>
            <family val="0"/>
          </rPr>
          <t xml:space="preserve">
Indiquer jours non travaillés (week end)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secint1</author>
  </authors>
  <commentList>
    <comment ref="C2" authorId="0">
      <text>
        <r>
          <rPr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heures faites en trop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Heures faites en moins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sz val="8"/>
            <rFont val="Tahoma"/>
            <family val="0"/>
          </rPr>
          <t xml:space="preserve">Entrer les  données uniquement dans ces colonnes.
</t>
        </r>
      </text>
    </comment>
    <comment ref="O26" authorId="0">
      <text>
        <r>
          <rPr>
            <b/>
            <sz val="8"/>
            <rFont val="Tahoma"/>
            <family val="0"/>
          </rPr>
          <t xml:space="preserve">
Indiquer jours non travaillés (week end)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secint1</author>
  </authors>
  <commentList>
    <comment ref="C2" authorId="0">
      <text>
        <r>
          <rPr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heures faites en trop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Heures faites en moins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sz val="8"/>
            <rFont val="Tahoma"/>
            <family val="0"/>
          </rPr>
          <t xml:space="preserve">Entrer les  données uniquement dans ces colonnes.
</t>
        </r>
      </text>
    </comment>
    <comment ref="O26" authorId="0">
      <text>
        <r>
          <rPr>
            <b/>
            <sz val="8"/>
            <rFont val="Tahoma"/>
            <family val="0"/>
          </rPr>
          <t xml:space="preserve">
Indiquer jours non travaillés (week end)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secint1</author>
  </authors>
  <commentList>
    <comment ref="C2" authorId="0">
      <text>
        <r>
          <rPr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heures faites en trop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Heures faites en moins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sz val="8"/>
            <rFont val="Tahoma"/>
            <family val="0"/>
          </rPr>
          <t xml:space="preserve">Entrer les  données uniquement dans ces colonnes.
</t>
        </r>
      </text>
    </comment>
    <comment ref="O26" authorId="0">
      <text>
        <r>
          <rPr>
            <b/>
            <sz val="8"/>
            <rFont val="Tahoma"/>
            <family val="0"/>
          </rPr>
          <t xml:space="preserve">
Indiquer jours non travaillés (week end)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<sst xmlns="http://schemas.openxmlformats.org/spreadsheetml/2006/main" count="235" uniqueCount="50">
  <si>
    <t>Permanences</t>
  </si>
  <si>
    <t>Juillet</t>
  </si>
  <si>
    <t>Août</t>
  </si>
  <si>
    <t>au</t>
  </si>
  <si>
    <t>TOTAL</t>
  </si>
  <si>
    <t>Semaine du :</t>
  </si>
  <si>
    <t>Nb H</t>
  </si>
  <si>
    <t>Lundi</t>
  </si>
  <si>
    <t>Mardi</t>
  </si>
  <si>
    <t>Mercredi</t>
  </si>
  <si>
    <t>Jeudi</t>
  </si>
  <si>
    <t>Vendredi</t>
  </si>
  <si>
    <t>Temps hebdomadaire :</t>
  </si>
  <si>
    <t>Jours fériés :</t>
  </si>
  <si>
    <t>du</t>
  </si>
  <si>
    <t>Nb J</t>
  </si>
  <si>
    <t>Dates</t>
  </si>
  <si>
    <t>Temps de travail de l'agent</t>
  </si>
  <si>
    <t>Février</t>
  </si>
  <si>
    <t>Décembre</t>
  </si>
  <si>
    <t>Avril</t>
  </si>
  <si>
    <t>Ajustement</t>
  </si>
  <si>
    <t>Quotité :</t>
  </si>
  <si>
    <t>Horaires</t>
  </si>
  <si>
    <t>Période scol.</t>
  </si>
  <si>
    <t>Temps annualisé</t>
  </si>
  <si>
    <t xml:space="preserve">Total </t>
  </si>
  <si>
    <t>Octobre</t>
  </si>
  <si>
    <t>Ajustement 1</t>
  </si>
  <si>
    <t>Ajustement 2</t>
  </si>
  <si>
    <t>+</t>
  </si>
  <si>
    <t>-</t>
  </si>
  <si>
    <t>Fract. :</t>
  </si>
  <si>
    <t>CA</t>
  </si>
  <si>
    <t>CA Posés :</t>
  </si>
  <si>
    <t>RTT Posées</t>
  </si>
  <si>
    <t>RttP</t>
  </si>
  <si>
    <t>RttG</t>
  </si>
  <si>
    <t>Fractionnement</t>
  </si>
  <si>
    <t>jours</t>
  </si>
  <si>
    <t xml:space="preserve">temps de travail légal : </t>
  </si>
  <si>
    <t>JF</t>
  </si>
  <si>
    <t>RTT Générées :</t>
  </si>
  <si>
    <t>période travaillée</t>
  </si>
  <si>
    <t>période de congés</t>
  </si>
  <si>
    <t>hebdomadaire</t>
  </si>
  <si>
    <t>Total</t>
  </si>
  <si>
    <r>
      <t xml:space="preserve">7:00 </t>
    </r>
    <r>
      <rPr>
        <b/>
        <sz val="10"/>
        <color indexed="16"/>
        <rFont val="Arial"/>
        <family val="2"/>
      </rPr>
      <t>= fractionnement</t>
    </r>
  </si>
  <si>
    <t>Temps hebdo</t>
  </si>
  <si>
    <t>Jour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</si>
</sst>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 mmmm\ yyyy"/>
    <numFmt numFmtId="167" formatCode="mmm\-yyyy"/>
    <numFmt numFmtId="168" formatCode="dddd\ mmmm\ yyyy"/>
    <numFmt numFmtId="169" formatCode="dddd\ \j\j\ mmmm\ yyyy"/>
    <numFmt numFmtId="170" formatCode="dddd\ dd\ mmmm\ yyyy"/>
    <numFmt numFmtId="171" formatCode="[h]:mm"/>
    <numFmt numFmtId="172" formatCode="d\-mmm\-yy"/>
    <numFmt numFmtId="173" formatCode="h:mm"/>
    <numFmt numFmtId="174" formatCode="dd/mm/yy"/>
    <numFmt numFmtId="175" formatCode="0.0"/>
    <numFmt numFmtId="176" formatCode="[h]:mm:ss;@"/>
    <numFmt numFmtId="177" formatCode="ddd\ dd/mm/yyyy"/>
    <numFmt numFmtId="178" formatCode="h:mm:ss"/>
    <numFmt numFmtId="179" formatCode="dddd\ dd\ mmm\ yyyy"/>
    <numFmt numFmtId="180" formatCode="mmmm"/>
    <numFmt numFmtId="181" formatCode="dddd\ dd/mm/yyyy"/>
    <numFmt numFmtId="182" formatCode="&quot;Vrai&quot;;&quot;Vrai&quot;;&quot;Faux&quot;"/>
    <numFmt numFmtId="183" formatCode="&quot;Actif&quot;;&quot;Actif&quot;;&quot;Inactif&quot;"/>
    <numFmt numFmtId="184" formatCode="[$-40C]dddd\ d\ mmmm\ yyyy"/>
    <numFmt numFmtId="185" formatCode="dd"/>
    <numFmt numFmtId="186" formatCode="[h]:mm;@"/>
    <numFmt numFmtId="187" formatCode="hh"/>
    <numFmt numFmtId="188" formatCode="[h]"/>
    <numFmt numFmtId="189" formatCode="0.0%"/>
    <numFmt numFmtId="190" formatCode="mmmm\ yyyy"/>
    <numFmt numFmtId="191" formatCode="[h]:"/>
  </numFmts>
  <fonts count="7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b/>
      <sz val="10"/>
      <name val="Tahoma"/>
      <family val="2"/>
    </font>
    <font>
      <b/>
      <i/>
      <sz val="11"/>
      <color indexed="63"/>
      <name val="Arial"/>
      <family val="2"/>
    </font>
    <font>
      <b/>
      <sz val="11"/>
      <color indexed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i/>
      <sz val="8"/>
      <color indexed="57"/>
      <name val="Arial"/>
      <family val="2"/>
    </font>
    <font>
      <i/>
      <sz val="8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Arial"/>
      <family val="2"/>
    </font>
    <font>
      <sz val="10.5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i/>
      <sz val="8"/>
      <color indexed="16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0" borderId="2" applyNumberFormat="0" applyFill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2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25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1" borderId="9" applyNumberFormat="0" applyAlignment="0" applyProtection="0"/>
  </cellStyleXfs>
  <cellXfs count="259">
    <xf numFmtId="0" fontId="0" fillId="0" borderId="0" xfId="0" applyAlignment="1">
      <alignment/>
    </xf>
    <xf numFmtId="0" fontId="2" fillId="32" borderId="0" xfId="51" applyFont="1" applyFill="1" applyAlignment="1">
      <alignment horizontal="center"/>
      <protection/>
    </xf>
    <xf numFmtId="0" fontId="2" fillId="32" borderId="0" xfId="51" applyFont="1" applyFill="1">
      <alignment/>
      <protection/>
    </xf>
    <xf numFmtId="0" fontId="2" fillId="32" borderId="0" xfId="51" applyFont="1" applyFill="1" applyBorder="1" applyAlignment="1">
      <alignment horizontal="center"/>
      <protection/>
    </xf>
    <xf numFmtId="0" fontId="7" fillId="32" borderId="10" xfId="51" applyFont="1" applyFill="1" applyBorder="1">
      <alignment/>
      <protection/>
    </xf>
    <xf numFmtId="171" fontId="1" fillId="32" borderId="0" xfId="51" applyNumberFormat="1" applyFont="1" applyFill="1" applyBorder="1" applyAlignment="1">
      <alignment horizontal="center"/>
      <protection/>
    </xf>
    <xf numFmtId="171" fontId="1" fillId="32" borderId="11" xfId="51" applyNumberFormat="1" applyFont="1" applyFill="1" applyBorder="1" applyAlignment="1">
      <alignment horizontal="center"/>
      <protection/>
    </xf>
    <xf numFmtId="171" fontId="2" fillId="32" borderId="11" xfId="51" applyNumberFormat="1" applyFont="1" applyFill="1" applyBorder="1" applyAlignment="1">
      <alignment horizontal="center"/>
      <protection/>
    </xf>
    <xf numFmtId="171" fontId="1" fillId="32" borderId="12" xfId="51" applyNumberFormat="1" applyFont="1" applyFill="1" applyBorder="1" applyAlignment="1">
      <alignment horizontal="center"/>
      <protection/>
    </xf>
    <xf numFmtId="0" fontId="1" fillId="32" borderId="12" xfId="51" applyFont="1" applyFill="1" applyBorder="1" applyAlignment="1">
      <alignment horizontal="center"/>
      <protection/>
    </xf>
    <xf numFmtId="0" fontId="1" fillId="32" borderId="13" xfId="51" applyFont="1" applyFill="1" applyBorder="1" applyAlignment="1">
      <alignment horizontal="center"/>
      <protection/>
    </xf>
    <xf numFmtId="0" fontId="2" fillId="32" borderId="14" xfId="51" applyFont="1" applyFill="1" applyBorder="1" applyAlignment="1">
      <alignment horizontal="center"/>
      <protection/>
    </xf>
    <xf numFmtId="0" fontId="2" fillId="32" borderId="15" xfId="51" applyFont="1" applyFill="1" applyBorder="1" applyAlignment="1">
      <alignment horizontal="center"/>
      <protection/>
    </xf>
    <xf numFmtId="171" fontId="1" fillId="32" borderId="16" xfId="51" applyNumberFormat="1" applyFont="1" applyFill="1" applyBorder="1" applyAlignment="1">
      <alignment horizontal="center"/>
      <protection/>
    </xf>
    <xf numFmtId="177" fontId="2" fillId="32" borderId="0" xfId="51" applyNumberFormat="1" applyFont="1" applyFill="1">
      <alignment/>
      <protection/>
    </xf>
    <xf numFmtId="177" fontId="1" fillId="32" borderId="17" xfId="51" applyNumberFormat="1" applyFont="1" applyFill="1" applyBorder="1" applyAlignment="1">
      <alignment horizontal="center"/>
      <protection/>
    </xf>
    <xf numFmtId="177" fontId="2" fillId="32" borderId="18" xfId="51" applyNumberFormat="1" applyFont="1" applyFill="1" applyBorder="1">
      <alignment/>
      <protection/>
    </xf>
    <xf numFmtId="177" fontId="1" fillId="32" borderId="0" xfId="51" applyNumberFormat="1" applyFont="1" applyFill="1" applyBorder="1">
      <alignment/>
      <protection/>
    </xf>
    <xf numFmtId="0" fontId="2" fillId="32" borderId="0" xfId="51" applyNumberFormat="1" applyFont="1" applyFill="1" applyAlignment="1">
      <alignment horizontal="center"/>
      <protection/>
    </xf>
    <xf numFmtId="46" fontId="2" fillId="32" borderId="0" xfId="51" applyNumberFormat="1" applyFont="1" applyFill="1" applyAlignment="1">
      <alignment horizontal="center"/>
      <protection/>
    </xf>
    <xf numFmtId="20" fontId="2" fillId="32" borderId="0" xfId="51" applyNumberFormat="1" applyFont="1" applyFill="1" applyAlignment="1">
      <alignment horizontal="center"/>
      <protection/>
    </xf>
    <xf numFmtId="0" fontId="1" fillId="32" borderId="0" xfId="51" applyFont="1" applyFill="1" applyBorder="1" applyAlignment="1">
      <alignment horizontal="left"/>
      <protection/>
    </xf>
    <xf numFmtId="0" fontId="1" fillId="32" borderId="0" xfId="51" applyFont="1" applyFill="1" applyAlignment="1">
      <alignment horizontal="right"/>
      <protection/>
    </xf>
    <xf numFmtId="0" fontId="1" fillId="32" borderId="0" xfId="51" applyFont="1" applyFill="1" applyBorder="1" applyAlignment="1">
      <alignment horizontal="center"/>
      <protection/>
    </xf>
    <xf numFmtId="171" fontId="7" fillId="32" borderId="0" xfId="51" applyNumberFormat="1" applyFont="1" applyFill="1" applyBorder="1" applyAlignment="1">
      <alignment horizontal="center"/>
      <protection/>
    </xf>
    <xf numFmtId="20" fontId="2" fillId="32" borderId="0" xfId="51" applyNumberFormat="1" applyFont="1" applyFill="1" applyBorder="1" applyAlignment="1">
      <alignment horizontal="center"/>
      <protection/>
    </xf>
    <xf numFmtId="0" fontId="7" fillId="32" borderId="0" xfId="51" applyNumberFormat="1" applyFont="1" applyFill="1" applyBorder="1" applyAlignment="1">
      <alignment horizontal="left"/>
      <protection/>
    </xf>
    <xf numFmtId="171" fontId="5" fillId="32" borderId="0" xfId="51" applyNumberFormat="1" applyFont="1" applyFill="1" applyBorder="1" applyAlignment="1">
      <alignment horizontal="center"/>
      <protection/>
    </xf>
    <xf numFmtId="0" fontId="5" fillId="32" borderId="0" xfId="51" applyFont="1" applyFill="1" applyBorder="1" applyAlignment="1">
      <alignment horizontal="center"/>
      <protection/>
    </xf>
    <xf numFmtId="9" fontId="1" fillId="32" borderId="0" xfId="51" applyNumberFormat="1" applyFont="1" applyFill="1" applyBorder="1" applyAlignment="1">
      <alignment horizontal="center"/>
      <protection/>
    </xf>
    <xf numFmtId="0" fontId="6" fillId="32" borderId="0" xfId="51" applyFont="1" applyFill="1" applyBorder="1" applyAlignment="1">
      <alignment horizontal="center"/>
      <protection/>
    </xf>
    <xf numFmtId="0" fontId="1" fillId="32" borderId="19" xfId="51" applyFont="1" applyFill="1" applyBorder="1">
      <alignment/>
      <protection/>
    </xf>
    <xf numFmtId="0" fontId="0" fillId="32" borderId="0" xfId="51" applyFont="1" applyFill="1" applyBorder="1" applyAlignment="1">
      <alignment horizontal="center"/>
      <protection/>
    </xf>
    <xf numFmtId="20" fontId="1" fillId="32" borderId="20" xfId="51" applyNumberFormat="1" applyFont="1" applyFill="1" applyBorder="1" applyAlignment="1">
      <alignment horizontal="center"/>
      <protection/>
    </xf>
    <xf numFmtId="20" fontId="1" fillId="32" borderId="18" xfId="51" applyNumberFormat="1" applyFont="1" applyFill="1" applyBorder="1" applyAlignment="1">
      <alignment horizontal="center"/>
      <protection/>
    </xf>
    <xf numFmtId="20" fontId="1" fillId="32" borderId="21" xfId="51" applyNumberFormat="1" applyFont="1" applyFill="1" applyBorder="1" applyAlignment="1">
      <alignment horizontal="center"/>
      <protection/>
    </xf>
    <xf numFmtId="0" fontId="2" fillId="32" borderId="0" xfId="51" applyNumberFormat="1" applyFont="1" applyFill="1" applyAlignment="1" quotePrefix="1">
      <alignment horizontal="center"/>
      <protection/>
    </xf>
    <xf numFmtId="0" fontId="6" fillId="32" borderId="0" xfId="51" applyFont="1" applyFill="1" applyBorder="1" applyAlignment="1">
      <alignment/>
      <protection/>
    </xf>
    <xf numFmtId="0" fontId="2" fillId="32" borderId="20" xfId="51" applyFont="1" applyFill="1" applyBorder="1">
      <alignment/>
      <protection/>
    </xf>
    <xf numFmtId="0" fontId="2" fillId="32" borderId="18" xfId="51" applyFont="1" applyFill="1" applyBorder="1">
      <alignment/>
      <protection/>
    </xf>
    <xf numFmtId="0" fontId="2" fillId="32" borderId="21" xfId="51" applyFont="1" applyFill="1" applyBorder="1">
      <alignment/>
      <protection/>
    </xf>
    <xf numFmtId="0" fontId="1" fillId="32" borderId="22" xfId="51" applyFont="1" applyFill="1" applyBorder="1" applyAlignment="1">
      <alignment horizontal="center"/>
      <protection/>
    </xf>
    <xf numFmtId="0" fontId="1" fillId="32" borderId="23" xfId="51" applyFont="1" applyFill="1" applyBorder="1" applyAlignment="1">
      <alignment horizontal="center"/>
      <protection/>
    </xf>
    <xf numFmtId="0" fontId="1" fillId="32" borderId="24" xfId="51" applyFont="1" applyFill="1" applyBorder="1" applyAlignment="1">
      <alignment horizontal="center"/>
      <protection/>
    </xf>
    <xf numFmtId="0" fontId="1" fillId="32" borderId="25" xfId="51" applyFont="1" applyFill="1" applyBorder="1" applyAlignment="1">
      <alignment horizontal="center"/>
      <protection/>
    </xf>
    <xf numFmtId="171" fontId="6" fillId="32" borderId="11" xfId="51" applyNumberFormat="1" applyFont="1" applyFill="1" applyBorder="1" applyAlignment="1">
      <alignment horizontal="center"/>
      <protection/>
    </xf>
    <xf numFmtId="171" fontId="0" fillId="32" borderId="11" xfId="51" applyNumberFormat="1" applyFont="1" applyFill="1" applyBorder="1" applyAlignment="1">
      <alignment horizontal="center"/>
      <protection/>
    </xf>
    <xf numFmtId="20" fontId="9" fillId="32" borderId="24" xfId="51" applyNumberFormat="1" applyFont="1" applyFill="1" applyBorder="1" applyAlignment="1">
      <alignment horizontal="center"/>
      <protection/>
    </xf>
    <xf numFmtId="0" fontId="9" fillId="32" borderId="0" xfId="51" applyFont="1" applyFill="1" applyAlignment="1">
      <alignment horizontal="center"/>
      <protection/>
    </xf>
    <xf numFmtId="0" fontId="16" fillId="33" borderId="26" xfId="51" applyFont="1" applyFill="1" applyBorder="1" applyAlignment="1">
      <alignment horizontal="center"/>
      <protection/>
    </xf>
    <xf numFmtId="185" fontId="2" fillId="32" borderId="15" xfId="51" applyNumberFormat="1" applyFont="1" applyFill="1" applyBorder="1" applyAlignment="1">
      <alignment horizontal="center"/>
      <protection/>
    </xf>
    <xf numFmtId="20" fontId="0" fillId="32" borderId="0" xfId="51" applyNumberFormat="1" applyFont="1" applyFill="1" applyAlignment="1">
      <alignment horizontal="center"/>
      <protection/>
    </xf>
    <xf numFmtId="20" fontId="0" fillId="32" borderId="27" xfId="51" applyNumberFormat="1" applyFont="1" applyFill="1" applyBorder="1" applyAlignment="1">
      <alignment horizontal="center"/>
      <protection/>
    </xf>
    <xf numFmtId="20" fontId="0" fillId="32" borderId="28" xfId="51" applyNumberFormat="1" applyFont="1" applyFill="1" applyBorder="1" applyAlignment="1">
      <alignment horizontal="center"/>
      <protection/>
    </xf>
    <xf numFmtId="20" fontId="0" fillId="32" borderId="29" xfId="51" applyNumberFormat="1" applyFont="1" applyFill="1" applyBorder="1" applyAlignment="1">
      <alignment horizontal="center"/>
      <protection/>
    </xf>
    <xf numFmtId="20" fontId="0" fillId="32" borderId="30" xfId="51" applyNumberFormat="1" applyFont="1" applyFill="1" applyBorder="1" applyAlignment="1">
      <alignment horizontal="center"/>
      <protection/>
    </xf>
    <xf numFmtId="20" fontId="0" fillId="32" borderId="31" xfId="51" applyNumberFormat="1" applyFont="1" applyFill="1" applyBorder="1" applyAlignment="1">
      <alignment horizontal="center"/>
      <protection/>
    </xf>
    <xf numFmtId="20" fontId="0" fillId="32" borderId="32" xfId="51" applyNumberFormat="1" applyFont="1" applyFill="1" applyBorder="1" applyAlignment="1">
      <alignment horizontal="center"/>
      <protection/>
    </xf>
    <xf numFmtId="0" fontId="2" fillId="32" borderId="33" xfId="51" applyFont="1" applyFill="1" applyBorder="1">
      <alignment/>
      <protection/>
    </xf>
    <xf numFmtId="0" fontId="2" fillId="32" borderId="0" xfId="51" applyNumberFormat="1" applyFont="1" applyFill="1" applyBorder="1" applyAlignment="1">
      <alignment horizontal="center"/>
      <protection/>
    </xf>
    <xf numFmtId="0" fontId="2" fillId="32" borderId="14" xfId="51" applyFont="1" applyFill="1" applyBorder="1">
      <alignment/>
      <protection/>
    </xf>
    <xf numFmtId="177" fontId="2" fillId="32" borderId="19" xfId="51" applyNumberFormat="1" applyFont="1" applyFill="1" applyBorder="1">
      <alignment/>
      <protection/>
    </xf>
    <xf numFmtId="171" fontId="2" fillId="32" borderId="34" xfId="51" applyNumberFormat="1" applyFont="1" applyFill="1" applyBorder="1" applyAlignment="1">
      <alignment horizontal="center"/>
      <protection/>
    </xf>
    <xf numFmtId="177" fontId="1" fillId="32" borderId="19" xfId="51" applyNumberFormat="1" applyFont="1" applyFill="1" applyBorder="1">
      <alignment/>
      <protection/>
    </xf>
    <xf numFmtId="171" fontId="1" fillId="32" borderId="34" xfId="51" applyNumberFormat="1" applyFont="1" applyFill="1" applyBorder="1" applyAlignment="1">
      <alignment horizontal="center"/>
      <protection/>
    </xf>
    <xf numFmtId="177" fontId="2" fillId="32" borderId="35" xfId="51" applyNumberFormat="1" applyFont="1" applyFill="1" applyBorder="1">
      <alignment/>
      <protection/>
    </xf>
    <xf numFmtId="171" fontId="2" fillId="32" borderId="36" xfId="51" applyNumberFormat="1" applyFont="1" applyFill="1" applyBorder="1" applyAlignment="1">
      <alignment horizontal="center"/>
      <protection/>
    </xf>
    <xf numFmtId="177" fontId="1" fillId="32" borderId="35" xfId="51" applyNumberFormat="1" applyFont="1" applyFill="1" applyBorder="1">
      <alignment/>
      <protection/>
    </xf>
    <xf numFmtId="177" fontId="2" fillId="32" borderId="10" xfId="51" applyNumberFormat="1" applyFont="1" applyFill="1" applyBorder="1">
      <alignment/>
      <protection/>
    </xf>
    <xf numFmtId="171" fontId="2" fillId="32" borderId="37" xfId="51" applyNumberFormat="1" applyFont="1" applyFill="1" applyBorder="1" applyAlignment="1">
      <alignment horizontal="center"/>
      <protection/>
    </xf>
    <xf numFmtId="0" fontId="15" fillId="32" borderId="38" xfId="51" applyFont="1" applyFill="1" applyBorder="1" applyAlignment="1">
      <alignment horizontal="center"/>
      <protection/>
    </xf>
    <xf numFmtId="171" fontId="1" fillId="32" borderId="39" xfId="51" applyNumberFormat="1" applyFont="1" applyFill="1" applyBorder="1" applyAlignment="1">
      <alignment horizontal="center"/>
      <protection/>
    </xf>
    <xf numFmtId="186" fontId="24" fillId="32" borderId="37" xfId="51" applyNumberFormat="1" applyFont="1" applyFill="1" applyBorder="1" applyAlignment="1">
      <alignment horizontal="center"/>
      <protection/>
    </xf>
    <xf numFmtId="186" fontId="24" fillId="32" borderId="34" xfId="51" applyNumberFormat="1" applyFont="1" applyFill="1" applyBorder="1" applyAlignment="1">
      <alignment horizontal="center"/>
      <protection/>
    </xf>
    <xf numFmtId="186" fontId="25" fillId="32" borderId="34" xfId="51" applyNumberFormat="1" applyFont="1" applyFill="1" applyBorder="1" applyAlignment="1">
      <alignment horizontal="center"/>
      <protection/>
    </xf>
    <xf numFmtId="171" fontId="24" fillId="32" borderId="34" xfId="51" applyNumberFormat="1" applyFont="1" applyFill="1" applyBorder="1" applyAlignment="1">
      <alignment horizontal="center"/>
      <protection/>
    </xf>
    <xf numFmtId="186" fontId="24" fillId="32" borderId="36" xfId="51" applyNumberFormat="1" applyFont="1" applyFill="1" applyBorder="1" applyAlignment="1">
      <alignment horizontal="center"/>
      <protection/>
    </xf>
    <xf numFmtId="20" fontId="25" fillId="32" borderId="34" xfId="51" applyNumberFormat="1" applyFont="1" applyFill="1" applyBorder="1" applyAlignment="1">
      <alignment horizontal="center"/>
      <protection/>
    </xf>
    <xf numFmtId="0" fontId="25" fillId="32" borderId="34" xfId="51" applyNumberFormat="1" applyFont="1" applyFill="1" applyBorder="1" applyAlignment="1">
      <alignment horizontal="center"/>
      <protection/>
    </xf>
    <xf numFmtId="20" fontId="24" fillId="32" borderId="34" xfId="51" applyNumberFormat="1" applyFont="1" applyFill="1" applyBorder="1" applyAlignment="1">
      <alignment horizontal="center"/>
      <protection/>
    </xf>
    <xf numFmtId="0" fontId="2" fillId="32" borderId="40" xfId="51" applyNumberFormat="1" applyFont="1" applyFill="1" applyBorder="1" applyAlignment="1">
      <alignment horizontal="center"/>
      <protection/>
    </xf>
    <xf numFmtId="0" fontId="22" fillId="32" borderId="24" xfId="51" applyNumberFormat="1" applyFont="1" applyFill="1" applyBorder="1" applyAlignment="1">
      <alignment horizontal="center"/>
      <protection/>
    </xf>
    <xf numFmtId="20" fontId="26" fillId="32" borderId="19" xfId="51" applyNumberFormat="1" applyFont="1" applyFill="1" applyBorder="1" applyAlignment="1">
      <alignment horizontal="center"/>
      <protection/>
    </xf>
    <xf numFmtId="20" fontId="27" fillId="32" borderId="19" xfId="51" applyNumberFormat="1" applyFont="1" applyFill="1" applyBorder="1" applyAlignment="1">
      <alignment horizontal="center"/>
      <protection/>
    </xf>
    <xf numFmtId="20" fontId="26" fillId="32" borderId="35" xfId="51" applyNumberFormat="1" applyFont="1" applyFill="1" applyBorder="1" applyAlignment="1">
      <alignment horizontal="center"/>
      <protection/>
    </xf>
    <xf numFmtId="0" fontId="28" fillId="32" borderId="38" xfId="51" applyNumberFormat="1" applyFont="1" applyFill="1" applyBorder="1" applyAlignment="1">
      <alignment horizontal="center"/>
      <protection/>
    </xf>
    <xf numFmtId="20" fontId="26" fillId="32" borderId="10" xfId="51" applyNumberFormat="1" applyFont="1" applyFill="1" applyBorder="1" applyAlignment="1">
      <alignment horizontal="center"/>
      <protection/>
    </xf>
    <xf numFmtId="0" fontId="29" fillId="32" borderId="12" xfId="51" applyNumberFormat="1" applyFont="1" applyFill="1" applyBorder="1" applyAlignment="1">
      <alignment horizontal="center"/>
      <protection/>
    </xf>
    <xf numFmtId="0" fontId="2" fillId="32" borderId="0" xfId="51" applyFont="1" applyFill="1" applyBorder="1">
      <alignment/>
      <protection/>
    </xf>
    <xf numFmtId="188" fontId="2" fillId="32" borderId="0" xfId="51" applyNumberFormat="1" applyFont="1" applyFill="1" applyBorder="1" applyAlignment="1">
      <alignment horizontal="center"/>
      <protection/>
    </xf>
    <xf numFmtId="0" fontId="2" fillId="32" borderId="0" xfId="51" applyNumberFormat="1" applyFont="1" applyFill="1" applyBorder="1" applyAlignment="1">
      <alignment/>
      <protection/>
    </xf>
    <xf numFmtId="171" fontId="0" fillId="32" borderId="0" xfId="51" applyNumberFormat="1" applyFont="1" applyFill="1" applyBorder="1" applyAlignment="1">
      <alignment/>
      <protection/>
    </xf>
    <xf numFmtId="0" fontId="17" fillId="32" borderId="24" xfId="51" applyNumberFormat="1" applyFont="1" applyFill="1" applyBorder="1" applyAlignment="1">
      <alignment horizontal="center"/>
      <protection/>
    </xf>
    <xf numFmtId="186" fontId="32" fillId="32" borderId="41" xfId="51" applyNumberFormat="1" applyFont="1" applyFill="1" applyBorder="1" applyAlignment="1">
      <alignment horizontal="center"/>
      <protection/>
    </xf>
    <xf numFmtId="186" fontId="32" fillId="32" borderId="42" xfId="51" applyNumberFormat="1" applyFont="1" applyFill="1" applyBorder="1" applyAlignment="1">
      <alignment horizontal="center"/>
      <protection/>
    </xf>
    <xf numFmtId="186" fontId="33" fillId="32" borderId="42" xfId="51" applyNumberFormat="1" applyFont="1" applyFill="1" applyBorder="1" applyAlignment="1">
      <alignment horizontal="center"/>
      <protection/>
    </xf>
    <xf numFmtId="171" fontId="32" fillId="32" borderId="42" xfId="51" applyNumberFormat="1" applyFont="1" applyFill="1" applyBorder="1" applyAlignment="1">
      <alignment horizontal="center"/>
      <protection/>
    </xf>
    <xf numFmtId="186" fontId="32" fillId="32" borderId="43" xfId="51" applyNumberFormat="1" applyFont="1" applyFill="1" applyBorder="1" applyAlignment="1">
      <alignment horizontal="center"/>
      <protection/>
    </xf>
    <xf numFmtId="171" fontId="20" fillId="32" borderId="10" xfId="51" applyNumberFormat="1" applyFont="1" applyFill="1" applyBorder="1" applyAlignment="1">
      <alignment horizontal="center"/>
      <protection/>
    </xf>
    <xf numFmtId="171" fontId="20" fillId="32" borderId="19" xfId="51" applyNumberFormat="1" applyFont="1" applyFill="1" applyBorder="1" applyAlignment="1">
      <alignment horizontal="center"/>
      <protection/>
    </xf>
    <xf numFmtId="171" fontId="21" fillId="32" borderId="19" xfId="51" applyNumberFormat="1" applyFont="1" applyFill="1" applyBorder="1" applyAlignment="1">
      <alignment horizontal="center"/>
      <protection/>
    </xf>
    <xf numFmtId="171" fontId="20" fillId="32" borderId="35" xfId="51" applyNumberFormat="1" applyFont="1" applyFill="1" applyBorder="1" applyAlignment="1">
      <alignment horizontal="center"/>
      <protection/>
    </xf>
    <xf numFmtId="0" fontId="2" fillId="32" borderId="26" xfId="51" applyFont="1" applyFill="1" applyBorder="1">
      <alignment/>
      <protection/>
    </xf>
    <xf numFmtId="0" fontId="1" fillId="32" borderId="22" xfId="51" applyFont="1" applyFill="1" applyBorder="1">
      <alignment/>
      <protection/>
    </xf>
    <xf numFmtId="0" fontId="2" fillId="32" borderId="22" xfId="51" applyNumberFormat="1" applyFont="1" applyFill="1" applyBorder="1" applyAlignment="1">
      <alignment horizontal="center"/>
      <protection/>
    </xf>
    <xf numFmtId="0" fontId="2" fillId="32" borderId="44" xfId="51" applyNumberFormat="1" applyFont="1" applyFill="1" applyBorder="1" applyAlignment="1">
      <alignment/>
      <protection/>
    </xf>
    <xf numFmtId="0" fontId="34" fillId="32" borderId="0" xfId="51" applyFont="1" applyFill="1" applyBorder="1" applyAlignment="1">
      <alignment horizontal="right"/>
      <protection/>
    </xf>
    <xf numFmtId="0" fontId="34" fillId="32" borderId="0" xfId="51" applyFont="1" applyFill="1" applyBorder="1" applyAlignment="1">
      <alignment horizontal="center"/>
      <protection/>
    </xf>
    <xf numFmtId="0" fontId="34" fillId="32" borderId="0" xfId="51" applyNumberFormat="1" applyFont="1" applyFill="1" applyBorder="1" applyAlignment="1">
      <alignment horizontal="center"/>
      <protection/>
    </xf>
    <xf numFmtId="188" fontId="34" fillId="32" borderId="0" xfId="51" applyNumberFormat="1" applyFont="1" applyFill="1" applyBorder="1" applyAlignment="1">
      <alignment horizontal="center"/>
      <protection/>
    </xf>
    <xf numFmtId="0" fontId="34" fillId="32" borderId="44" xfId="51" applyNumberFormat="1" applyFont="1" applyFill="1" applyBorder="1" applyAlignment="1">
      <alignment/>
      <protection/>
    </xf>
    <xf numFmtId="0" fontId="23" fillId="32" borderId="15" xfId="51" applyFont="1" applyFill="1" applyBorder="1">
      <alignment/>
      <protection/>
    </xf>
    <xf numFmtId="0" fontId="23" fillId="32" borderId="15" xfId="51" applyFont="1" applyFill="1" applyBorder="1" applyAlignment="1">
      <alignment horizontal="center"/>
      <protection/>
    </xf>
    <xf numFmtId="0" fontId="23" fillId="32" borderId="15" xfId="51" applyNumberFormat="1" applyFont="1" applyFill="1" applyBorder="1" applyAlignment="1">
      <alignment horizontal="center"/>
      <protection/>
    </xf>
    <xf numFmtId="188" fontId="23" fillId="32" borderId="15" xfId="51" applyNumberFormat="1" applyFont="1" applyFill="1" applyBorder="1" applyAlignment="1">
      <alignment horizontal="center"/>
      <protection/>
    </xf>
    <xf numFmtId="0" fontId="23" fillId="32" borderId="45" xfId="51" applyNumberFormat="1" applyFont="1" applyFill="1" applyBorder="1" applyAlignment="1">
      <alignment/>
      <protection/>
    </xf>
    <xf numFmtId="0" fontId="30" fillId="32" borderId="0" xfId="51" applyFont="1" applyFill="1" applyBorder="1">
      <alignment/>
      <protection/>
    </xf>
    <xf numFmtId="0" fontId="30" fillId="32" borderId="0" xfId="51" applyFont="1" applyFill="1" applyBorder="1" applyAlignment="1">
      <alignment horizontal="center"/>
      <protection/>
    </xf>
    <xf numFmtId="0" fontId="30" fillId="32" borderId="0" xfId="51" applyNumberFormat="1" applyFont="1" applyFill="1" applyBorder="1" applyAlignment="1">
      <alignment horizontal="center"/>
      <protection/>
    </xf>
    <xf numFmtId="188" fontId="30" fillId="32" borderId="0" xfId="51" applyNumberFormat="1" applyFont="1" applyFill="1" applyBorder="1" applyAlignment="1">
      <alignment horizontal="center"/>
      <protection/>
    </xf>
    <xf numFmtId="0" fontId="30" fillId="32" borderId="44" xfId="51" applyNumberFormat="1" applyFont="1" applyFill="1" applyBorder="1" applyAlignment="1">
      <alignment/>
      <protection/>
    </xf>
    <xf numFmtId="171" fontId="20" fillId="32" borderId="31" xfId="51" applyNumberFormat="1" applyFont="1" applyFill="1" applyBorder="1" applyAlignment="1">
      <alignment horizontal="center"/>
      <protection/>
    </xf>
    <xf numFmtId="171" fontId="20" fillId="32" borderId="36" xfId="51" applyNumberFormat="1" applyFont="1" applyFill="1" applyBorder="1" applyAlignment="1">
      <alignment horizontal="center"/>
      <protection/>
    </xf>
    <xf numFmtId="0" fontId="31" fillId="32" borderId="46" xfId="51" applyNumberFormat="1" applyFont="1" applyFill="1" applyBorder="1" applyAlignment="1">
      <alignment horizontal="center"/>
      <protection/>
    </xf>
    <xf numFmtId="0" fontId="31" fillId="32" borderId="18" xfId="51" applyNumberFormat="1" applyFont="1" applyFill="1" applyBorder="1" applyAlignment="1">
      <alignment horizontal="center"/>
      <protection/>
    </xf>
    <xf numFmtId="171" fontId="31" fillId="32" borderId="18" xfId="51" applyNumberFormat="1" applyFont="1" applyFill="1" applyBorder="1" applyAlignment="1">
      <alignment horizontal="center"/>
      <protection/>
    </xf>
    <xf numFmtId="171" fontId="31" fillId="32" borderId="46" xfId="51" applyNumberFormat="1" applyFont="1" applyFill="1" applyBorder="1" applyAlignment="1">
      <alignment horizontal="center"/>
      <protection/>
    </xf>
    <xf numFmtId="171" fontId="31" fillId="32" borderId="21" xfId="51" applyNumberFormat="1" applyFont="1" applyFill="1" applyBorder="1" applyAlignment="1">
      <alignment horizontal="center"/>
      <protection/>
    </xf>
    <xf numFmtId="177" fontId="2" fillId="32" borderId="46" xfId="51" applyNumberFormat="1" applyFont="1" applyFill="1" applyBorder="1">
      <alignment/>
      <protection/>
    </xf>
    <xf numFmtId="177" fontId="2" fillId="32" borderId="21" xfId="51" applyNumberFormat="1" applyFont="1" applyFill="1" applyBorder="1">
      <alignment/>
      <protection/>
    </xf>
    <xf numFmtId="177" fontId="2" fillId="32" borderId="20" xfId="51" applyNumberFormat="1" applyFont="1" applyFill="1" applyBorder="1">
      <alignment/>
      <protection/>
    </xf>
    <xf numFmtId="20" fontId="2" fillId="32" borderId="22" xfId="51" applyNumberFormat="1" applyFont="1" applyFill="1" applyBorder="1" applyAlignment="1">
      <alignment horizontal="center"/>
      <protection/>
    </xf>
    <xf numFmtId="0" fontId="2" fillId="32" borderId="44" xfId="51" applyNumberFormat="1" applyFont="1" applyFill="1" applyBorder="1" applyAlignment="1">
      <alignment horizontal="center"/>
      <protection/>
    </xf>
    <xf numFmtId="20" fontId="2" fillId="32" borderId="15" xfId="51" applyNumberFormat="1" applyFont="1" applyFill="1" applyBorder="1" applyAlignment="1">
      <alignment horizontal="center"/>
      <protection/>
    </xf>
    <xf numFmtId="0" fontId="2" fillId="32" borderId="15" xfId="51" applyNumberFormat="1" applyFont="1" applyFill="1" applyBorder="1" applyAlignment="1">
      <alignment horizontal="center"/>
      <protection/>
    </xf>
    <xf numFmtId="0" fontId="2" fillId="32" borderId="45" xfId="51" applyNumberFormat="1" applyFont="1" applyFill="1" applyBorder="1" applyAlignment="1">
      <alignment horizontal="center"/>
      <protection/>
    </xf>
    <xf numFmtId="20" fontId="35" fillId="32" borderId="22" xfId="51" applyNumberFormat="1" applyFont="1" applyFill="1" applyBorder="1" applyAlignment="1">
      <alignment horizontal="center"/>
      <protection/>
    </xf>
    <xf numFmtId="46" fontId="7" fillId="32" borderId="22" xfId="51" applyNumberFormat="1" applyFont="1" applyFill="1" applyBorder="1" applyAlignment="1">
      <alignment horizontal="left"/>
      <protection/>
    </xf>
    <xf numFmtId="177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86" fontId="36" fillId="32" borderId="42" xfId="51" applyNumberFormat="1" applyFont="1" applyFill="1" applyBorder="1" applyAlignment="1">
      <alignment horizontal="center"/>
      <protection/>
    </xf>
    <xf numFmtId="171" fontId="21" fillId="32" borderId="31" xfId="51" applyNumberFormat="1" applyFont="1" applyFill="1" applyBorder="1" applyAlignment="1">
      <alignment horizontal="center"/>
      <protection/>
    </xf>
    <xf numFmtId="171" fontId="37" fillId="32" borderId="18" xfId="51" applyNumberFormat="1" applyFont="1" applyFill="1" applyBorder="1" applyAlignment="1">
      <alignment horizontal="center"/>
      <protection/>
    </xf>
    <xf numFmtId="0" fontId="38" fillId="32" borderId="0" xfId="51" applyFont="1" applyFill="1" applyAlignment="1">
      <alignment horizontal="center"/>
      <protection/>
    </xf>
    <xf numFmtId="171" fontId="39" fillId="32" borderId="0" xfId="51" applyNumberFormat="1" applyFont="1" applyFill="1" applyAlignment="1">
      <alignment horizontal="left"/>
      <protection/>
    </xf>
    <xf numFmtId="0" fontId="17" fillId="32" borderId="12" xfId="51" applyNumberFormat="1" applyFont="1" applyFill="1" applyBorder="1" applyAlignment="1">
      <alignment horizontal="center"/>
      <protection/>
    </xf>
    <xf numFmtId="186" fontId="32" fillId="32" borderId="46" xfId="51" applyNumberFormat="1" applyFont="1" applyFill="1" applyBorder="1" applyAlignment="1">
      <alignment horizontal="center"/>
      <protection/>
    </xf>
    <xf numFmtId="186" fontId="32" fillId="32" borderId="18" xfId="51" applyNumberFormat="1" applyFont="1" applyFill="1" applyBorder="1" applyAlignment="1">
      <alignment horizontal="center"/>
      <protection/>
    </xf>
    <xf numFmtId="186" fontId="33" fillId="32" borderId="18" xfId="51" applyNumberFormat="1" applyFont="1" applyFill="1" applyBorder="1" applyAlignment="1">
      <alignment horizontal="center"/>
      <protection/>
    </xf>
    <xf numFmtId="186" fontId="36" fillId="32" borderId="18" xfId="51" applyNumberFormat="1" applyFont="1" applyFill="1" applyBorder="1" applyAlignment="1">
      <alignment horizontal="center"/>
      <protection/>
    </xf>
    <xf numFmtId="186" fontId="40" fillId="32" borderId="47" xfId="51" applyNumberFormat="1" applyFont="1" applyFill="1" applyBorder="1" applyAlignment="1">
      <alignment horizontal="center"/>
      <protection/>
    </xf>
    <xf numFmtId="0" fontId="40" fillId="32" borderId="0" xfId="51" applyNumberFormat="1" applyFont="1" applyFill="1" applyAlignment="1">
      <alignment horizontal="left"/>
      <protection/>
    </xf>
    <xf numFmtId="171" fontId="40" fillId="32" borderId="19" xfId="51" applyNumberFormat="1" applyFont="1" applyFill="1" applyBorder="1" applyAlignment="1">
      <alignment horizontal="center"/>
      <protection/>
    </xf>
    <xf numFmtId="46" fontId="7" fillId="32" borderId="0" xfId="51" applyNumberFormat="1" applyFont="1" applyFill="1" applyBorder="1" applyAlignment="1">
      <alignment horizontal="left"/>
      <protection/>
    </xf>
    <xf numFmtId="177" fontId="2" fillId="32" borderId="48" xfId="51" applyNumberFormat="1" applyFont="1" applyFill="1" applyBorder="1">
      <alignment/>
      <protection/>
    </xf>
    <xf numFmtId="0" fontId="1" fillId="0" borderId="0" xfId="0" applyFont="1" applyAlignment="1">
      <alignment horizontal="center"/>
    </xf>
    <xf numFmtId="190" fontId="6" fillId="0" borderId="0" xfId="0" applyNumberFormat="1" applyFont="1" applyAlignment="1">
      <alignment horizontal="center"/>
    </xf>
    <xf numFmtId="0" fontId="0" fillId="32" borderId="15" xfId="51" applyFont="1" applyFill="1" applyBorder="1" applyAlignment="1">
      <alignment horizontal="center"/>
      <protection/>
    </xf>
    <xf numFmtId="0" fontId="6" fillId="32" borderId="22" xfId="51" applyFont="1" applyFill="1" applyBorder="1" applyAlignment="1">
      <alignment horizontal="center"/>
      <protection/>
    </xf>
    <xf numFmtId="177" fontId="1" fillId="32" borderId="49" xfId="51" applyNumberFormat="1" applyFont="1" applyFill="1" applyBorder="1">
      <alignment/>
      <protection/>
    </xf>
    <xf numFmtId="171" fontId="1" fillId="32" borderId="50" xfId="51" applyNumberFormat="1" applyFont="1" applyFill="1" applyBorder="1" applyAlignment="1">
      <alignment horizontal="center"/>
      <protection/>
    </xf>
    <xf numFmtId="177" fontId="1" fillId="32" borderId="23" xfId="51" applyNumberFormat="1" applyFont="1" applyFill="1" applyBorder="1">
      <alignment/>
      <protection/>
    </xf>
    <xf numFmtId="46" fontId="2" fillId="32" borderId="24" xfId="51" applyNumberFormat="1" applyFont="1" applyFill="1" applyBorder="1" applyAlignment="1">
      <alignment horizontal="center"/>
      <protection/>
    </xf>
    <xf numFmtId="0" fontId="2" fillId="32" borderId="24" xfId="51" applyNumberFormat="1" applyFont="1" applyFill="1" applyBorder="1" applyAlignment="1" quotePrefix="1">
      <alignment horizontal="center"/>
      <protection/>
    </xf>
    <xf numFmtId="0" fontId="2" fillId="32" borderId="0" xfId="51" applyNumberFormat="1" applyFont="1" applyFill="1" applyBorder="1" applyAlignment="1" quotePrefix="1">
      <alignment horizontal="center"/>
      <protection/>
    </xf>
    <xf numFmtId="0" fontId="1" fillId="34" borderId="51" xfId="51" applyFont="1" applyFill="1" applyBorder="1" applyAlignment="1">
      <alignment horizontal="center"/>
      <protection/>
    </xf>
    <xf numFmtId="0" fontId="1" fillId="34" borderId="52" xfId="51" applyFont="1" applyFill="1" applyBorder="1" applyAlignment="1">
      <alignment horizontal="center"/>
      <protection/>
    </xf>
    <xf numFmtId="0" fontId="1" fillId="34" borderId="53" xfId="51" applyFont="1" applyFill="1" applyBorder="1" applyAlignment="1">
      <alignment horizontal="center"/>
      <protection/>
    </xf>
    <xf numFmtId="0" fontId="9" fillId="34" borderId="54" xfId="51" applyFont="1" applyFill="1" applyBorder="1" applyAlignment="1">
      <alignment horizontal="center"/>
      <protection/>
    </xf>
    <xf numFmtId="20" fontId="0" fillId="34" borderId="17" xfId="51" applyNumberFormat="1" applyFont="1" applyFill="1" applyBorder="1" applyAlignment="1">
      <alignment horizontal="center"/>
      <protection/>
    </xf>
    <xf numFmtId="20" fontId="0" fillId="34" borderId="55" xfId="51" applyNumberFormat="1" applyFont="1" applyFill="1" applyBorder="1" applyAlignment="1">
      <alignment horizontal="center"/>
      <protection/>
    </xf>
    <xf numFmtId="10" fontId="2" fillId="32" borderId="0" xfId="53" applyNumberFormat="1" applyFont="1" applyFill="1" applyAlignment="1">
      <alignment/>
    </xf>
    <xf numFmtId="20" fontId="7" fillId="32" borderId="0" xfId="51" applyNumberFormat="1" applyFont="1" applyFill="1" applyAlignment="1">
      <alignment horizontal="center"/>
      <protection/>
    </xf>
    <xf numFmtId="177" fontId="1" fillId="32" borderId="56" xfId="51" applyNumberFormat="1" applyFont="1" applyFill="1" applyBorder="1">
      <alignment/>
      <protection/>
    </xf>
    <xf numFmtId="171" fontId="1" fillId="32" borderId="57" xfId="51" applyNumberFormat="1" applyFont="1" applyFill="1" applyBorder="1" applyAlignment="1">
      <alignment horizontal="center"/>
      <protection/>
    </xf>
    <xf numFmtId="171" fontId="6" fillId="32" borderId="57" xfId="51" applyNumberFormat="1" applyFont="1" applyFill="1" applyBorder="1" applyAlignment="1">
      <alignment horizontal="center"/>
      <protection/>
    </xf>
    <xf numFmtId="20" fontId="6" fillId="32" borderId="58" xfId="51" applyNumberFormat="1" applyFont="1" applyFill="1" applyBorder="1" applyAlignment="1">
      <alignment horizontal="center"/>
      <protection/>
    </xf>
    <xf numFmtId="20" fontId="6" fillId="32" borderId="34" xfId="51" applyNumberFormat="1" applyFont="1" applyFill="1" applyBorder="1" applyAlignment="1">
      <alignment horizontal="center"/>
      <protection/>
    </xf>
    <xf numFmtId="0" fontId="0" fillId="32" borderId="34" xfId="51" applyNumberFormat="1" applyFont="1" applyFill="1" applyBorder="1" applyAlignment="1">
      <alignment horizontal="center"/>
      <protection/>
    </xf>
    <xf numFmtId="20" fontId="0" fillId="32" borderId="34" xfId="51" applyNumberFormat="1" applyFont="1" applyFill="1" applyBorder="1" applyAlignment="1">
      <alignment horizontal="center"/>
      <protection/>
    </xf>
    <xf numFmtId="0" fontId="6" fillId="32" borderId="34" xfId="51" applyNumberFormat="1" applyFont="1" applyFill="1" applyBorder="1" applyAlignment="1">
      <alignment horizontal="center"/>
      <protection/>
    </xf>
    <xf numFmtId="171" fontId="1" fillId="32" borderId="59" xfId="51" applyNumberFormat="1" applyFont="1" applyFill="1" applyBorder="1" applyAlignment="1">
      <alignment horizontal="center"/>
      <protection/>
    </xf>
    <xf numFmtId="171" fontId="6" fillId="32" borderId="59" xfId="51" applyNumberFormat="1" applyFont="1" applyFill="1" applyBorder="1" applyAlignment="1">
      <alignment horizontal="center"/>
      <protection/>
    </xf>
    <xf numFmtId="0" fontId="6" fillId="32" borderId="36" xfId="51" applyNumberFormat="1" applyFont="1" applyFill="1" applyBorder="1" applyAlignment="1">
      <alignment horizontal="center"/>
      <protection/>
    </xf>
    <xf numFmtId="171" fontId="1" fillId="32" borderId="60" xfId="51" applyNumberFormat="1" applyFont="1" applyFill="1" applyBorder="1" applyAlignment="1">
      <alignment horizontal="center"/>
      <protection/>
    </xf>
    <xf numFmtId="171" fontId="9" fillId="32" borderId="34" xfId="51" applyNumberFormat="1" applyFont="1" applyFill="1" applyBorder="1" applyAlignment="1">
      <alignment horizontal="center"/>
      <protection/>
    </xf>
    <xf numFmtId="171" fontId="0" fillId="32" borderId="59" xfId="51" applyNumberFormat="1" applyFont="1" applyFill="1" applyBorder="1" applyAlignment="1">
      <alignment horizontal="center"/>
      <protection/>
    </xf>
    <xf numFmtId="20" fontId="0" fillId="32" borderId="36" xfId="51" applyNumberFormat="1" applyFont="1" applyFill="1" applyBorder="1" applyAlignment="1">
      <alignment horizontal="center"/>
      <protection/>
    </xf>
    <xf numFmtId="9" fontId="2" fillId="32" borderId="0" xfId="51" applyNumberFormat="1" applyFont="1" applyFill="1" applyAlignment="1">
      <alignment horizontal="center"/>
      <protection/>
    </xf>
    <xf numFmtId="0" fontId="6" fillId="32" borderId="0" xfId="51" applyFont="1" applyFill="1" applyBorder="1" applyAlignment="1">
      <alignment horizontal="left"/>
      <protection/>
    </xf>
    <xf numFmtId="20" fontId="5" fillId="32" borderId="0" xfId="51" applyNumberFormat="1" applyFont="1" applyFill="1" applyBorder="1" applyAlignment="1">
      <alignment horizontal="center"/>
      <protection/>
    </xf>
    <xf numFmtId="0" fontId="1" fillId="32" borderId="0" xfId="51" applyFont="1" applyFill="1" applyAlignment="1">
      <alignment horizontal="center"/>
      <protection/>
    </xf>
    <xf numFmtId="171" fontId="6" fillId="32" borderId="0" xfId="51" applyNumberFormat="1" applyFont="1" applyFill="1" applyBorder="1" applyAlignment="1">
      <alignment horizontal="center"/>
      <protection/>
    </xf>
    <xf numFmtId="46" fontId="30" fillId="32" borderId="0" xfId="51" applyNumberFormat="1" applyFont="1" applyFill="1" applyBorder="1" applyAlignment="1">
      <alignment horizontal="center"/>
      <protection/>
    </xf>
    <xf numFmtId="46" fontId="23" fillId="32" borderId="15" xfId="51" applyNumberFormat="1" applyFont="1" applyFill="1" applyBorder="1" applyAlignment="1">
      <alignment horizontal="center"/>
      <protection/>
    </xf>
    <xf numFmtId="46" fontId="2" fillId="32" borderId="0" xfId="51" applyNumberFormat="1" applyFont="1" applyFill="1" applyBorder="1" applyAlignment="1">
      <alignment horizontal="center"/>
      <protection/>
    </xf>
    <xf numFmtId="46" fontId="34" fillId="32" borderId="0" xfId="51" applyNumberFormat="1" applyFont="1" applyFill="1" applyBorder="1" applyAlignment="1">
      <alignment horizontal="center"/>
      <protection/>
    </xf>
    <xf numFmtId="46" fontId="1" fillId="32" borderId="22" xfId="51" applyNumberFormat="1" applyFont="1" applyFill="1" applyBorder="1" applyAlignment="1">
      <alignment horizontal="center"/>
      <protection/>
    </xf>
    <xf numFmtId="0" fontId="1" fillId="32" borderId="23" xfId="51" applyFont="1" applyFill="1" applyBorder="1" applyAlignment="1">
      <alignment horizontal="center"/>
      <protection/>
    </xf>
    <xf numFmtId="0" fontId="1" fillId="32" borderId="54" xfId="51" applyFont="1" applyFill="1" applyBorder="1" applyAlignment="1">
      <alignment horizontal="center"/>
      <protection/>
    </xf>
    <xf numFmtId="171" fontId="8" fillId="32" borderId="38" xfId="51" applyNumberFormat="1" applyFont="1" applyFill="1" applyBorder="1" applyAlignment="1">
      <alignment horizontal="center"/>
      <protection/>
    </xf>
    <xf numFmtId="171" fontId="8" fillId="32" borderId="39" xfId="51" applyNumberFormat="1" applyFont="1" applyFill="1" applyBorder="1" applyAlignment="1">
      <alignment horizontal="center"/>
      <protection/>
    </xf>
    <xf numFmtId="0" fontId="1" fillId="32" borderId="26" xfId="51" applyFont="1" applyFill="1" applyBorder="1" applyAlignment="1">
      <alignment horizontal="center"/>
      <protection/>
    </xf>
    <xf numFmtId="0" fontId="1" fillId="32" borderId="22" xfId="51" applyFont="1" applyFill="1" applyBorder="1" applyAlignment="1">
      <alignment horizontal="center"/>
      <protection/>
    </xf>
    <xf numFmtId="0" fontId="1" fillId="32" borderId="40" xfId="51" applyFont="1" applyFill="1" applyBorder="1" applyAlignment="1">
      <alignment horizontal="center"/>
      <protection/>
    </xf>
    <xf numFmtId="171" fontId="1" fillId="32" borderId="31" xfId="51" applyNumberFormat="1" applyFont="1" applyFill="1" applyBorder="1" applyAlignment="1">
      <alignment horizontal="center"/>
      <protection/>
    </xf>
    <xf numFmtId="171" fontId="1" fillId="32" borderId="47" xfId="51" applyNumberFormat="1" applyFont="1" applyFill="1" applyBorder="1" applyAlignment="1">
      <alignment horizontal="center"/>
      <protection/>
    </xf>
    <xf numFmtId="9" fontId="1" fillId="32" borderId="0" xfId="51" applyNumberFormat="1" applyFont="1" applyFill="1" applyBorder="1" applyAlignment="1">
      <alignment horizontal="center"/>
      <protection/>
    </xf>
    <xf numFmtId="0" fontId="17" fillId="32" borderId="23" xfId="51" applyNumberFormat="1" applyFont="1" applyFill="1" applyBorder="1" applyAlignment="1">
      <alignment horizontal="center"/>
      <protection/>
    </xf>
    <xf numFmtId="0" fontId="17" fillId="32" borderId="54" xfId="51" applyNumberFormat="1" applyFont="1" applyFill="1" applyBorder="1" applyAlignment="1">
      <alignment horizontal="center"/>
      <protection/>
    </xf>
    <xf numFmtId="0" fontId="6" fillId="32" borderId="23" xfId="51" applyFont="1" applyFill="1" applyBorder="1" applyAlignment="1">
      <alignment horizontal="center"/>
      <protection/>
    </xf>
    <xf numFmtId="0" fontId="6" fillId="32" borderId="24" xfId="51" applyFont="1" applyFill="1" applyBorder="1" applyAlignment="1">
      <alignment horizontal="center"/>
      <protection/>
    </xf>
    <xf numFmtId="0" fontId="6" fillId="32" borderId="54" xfId="51" applyFont="1" applyFill="1" applyBorder="1" applyAlignment="1">
      <alignment horizontal="center"/>
      <protection/>
    </xf>
    <xf numFmtId="171" fontId="7" fillId="32" borderId="61" xfId="51" applyNumberFormat="1" applyFont="1" applyFill="1" applyBorder="1" applyAlignment="1">
      <alignment horizontal="center"/>
      <protection/>
    </xf>
    <xf numFmtId="171" fontId="7" fillId="32" borderId="62" xfId="51" applyNumberFormat="1" applyFont="1" applyFill="1" applyBorder="1" applyAlignment="1">
      <alignment horizontal="center"/>
      <protection/>
    </xf>
    <xf numFmtId="171" fontId="7" fillId="32" borderId="31" xfId="51" applyNumberFormat="1" applyFont="1" applyFill="1" applyBorder="1" applyAlignment="1">
      <alignment horizontal="center"/>
      <protection/>
    </xf>
    <xf numFmtId="171" fontId="7" fillId="32" borderId="47" xfId="51" applyNumberFormat="1" applyFont="1" applyFill="1" applyBorder="1" applyAlignment="1">
      <alignment horizontal="center"/>
      <protection/>
    </xf>
    <xf numFmtId="171" fontId="8" fillId="34" borderId="23" xfId="51" applyNumberFormat="1" applyFont="1" applyFill="1" applyBorder="1" applyAlignment="1">
      <alignment horizontal="center"/>
      <protection/>
    </xf>
    <xf numFmtId="0" fontId="18" fillId="34" borderId="54" xfId="0" applyFont="1" applyFill="1" applyBorder="1" applyAlignment="1">
      <alignment horizontal="center"/>
    </xf>
    <xf numFmtId="0" fontId="5" fillId="32" borderId="0" xfId="51" applyFont="1" applyFill="1" applyBorder="1" applyAlignment="1">
      <alignment horizontal="center"/>
      <protection/>
    </xf>
    <xf numFmtId="171" fontId="1" fillId="32" borderId="0" xfId="51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71" fontId="6" fillId="32" borderId="23" xfId="51" applyNumberFormat="1" applyFont="1" applyFill="1" applyBorder="1" applyAlignment="1">
      <alignment horizontal="center"/>
      <protection/>
    </xf>
    <xf numFmtId="0" fontId="0" fillId="32" borderId="54" xfId="0" applyFont="1" applyFill="1" applyBorder="1" applyAlignment="1">
      <alignment horizontal="center"/>
    </xf>
    <xf numFmtId="189" fontId="41" fillId="32" borderId="0" xfId="51" applyNumberFormat="1" applyFont="1" applyFill="1" applyBorder="1" applyAlignment="1">
      <alignment horizontal="center"/>
      <protection/>
    </xf>
    <xf numFmtId="0" fontId="17" fillId="32" borderId="63" xfId="51" applyNumberFormat="1" applyFont="1" applyFill="1" applyBorder="1" applyAlignment="1">
      <alignment horizontal="center"/>
      <protection/>
    </xf>
    <xf numFmtId="0" fontId="17" fillId="32" borderId="40" xfId="51" applyNumberFormat="1" applyFont="1" applyFill="1" applyBorder="1" applyAlignment="1">
      <alignment horizontal="center"/>
      <protection/>
    </xf>
    <xf numFmtId="0" fontId="17" fillId="32" borderId="64" xfId="51" applyNumberFormat="1" applyFont="1" applyFill="1" applyBorder="1" applyAlignment="1">
      <alignment horizontal="center"/>
      <protection/>
    </xf>
    <xf numFmtId="171" fontId="8" fillId="35" borderId="23" xfId="51" applyNumberFormat="1" applyFont="1" applyFill="1" applyBorder="1" applyAlignment="1">
      <alignment horizontal="center"/>
      <protection/>
    </xf>
    <xf numFmtId="0" fontId="18" fillId="35" borderId="54" xfId="0" applyFont="1" applyFill="1" applyBorder="1" applyAlignment="1">
      <alignment horizontal="center"/>
    </xf>
    <xf numFmtId="171" fontId="19" fillId="32" borderId="23" xfId="51" applyNumberFormat="1" applyFont="1" applyFill="1" applyBorder="1" applyAlignment="1">
      <alignment horizontal="center"/>
      <protection/>
    </xf>
    <xf numFmtId="0" fontId="9" fillId="32" borderId="54" xfId="0" applyFont="1" applyFill="1" applyBorder="1" applyAlignment="1">
      <alignment horizontal="center"/>
    </xf>
    <xf numFmtId="20" fontId="24" fillId="32" borderId="37" xfId="51" applyNumberFormat="1" applyFont="1" applyFill="1" applyBorder="1" applyAlignment="1">
      <alignment horizontal="center"/>
      <protection/>
    </xf>
    <xf numFmtId="171" fontId="1" fillId="32" borderId="36" xfId="51" applyNumberFormat="1" applyFont="1" applyFill="1" applyBorder="1" applyAlignment="1">
      <alignment horizontal="center"/>
      <protection/>
    </xf>
    <xf numFmtId="0" fontId="2" fillId="32" borderId="15" xfId="51" applyNumberFormat="1" applyFont="1" applyFill="1" applyBorder="1" applyAlignment="1" quotePrefix="1">
      <alignment horizontal="center"/>
      <protection/>
    </xf>
    <xf numFmtId="0" fontId="2" fillId="32" borderId="45" xfId="51" applyNumberFormat="1" applyFont="1" applyFill="1" applyBorder="1" applyAlignment="1" quotePrefix="1">
      <alignment horizontal="center"/>
      <protection/>
    </xf>
    <xf numFmtId="171" fontId="21" fillId="32" borderId="35" xfId="51" applyNumberFormat="1" applyFont="1" applyFill="1" applyBorder="1" applyAlignment="1">
      <alignment horizontal="center"/>
      <protection/>
    </xf>
    <xf numFmtId="20" fontId="25" fillId="32" borderId="36" xfId="51" applyNumberFormat="1" applyFont="1" applyFill="1" applyBorder="1" applyAlignment="1">
      <alignment horizontal="center"/>
      <protection/>
    </xf>
    <xf numFmtId="186" fontId="33" fillId="32" borderId="21" xfId="51" applyNumberFormat="1" applyFont="1" applyFill="1" applyBorder="1" applyAlignment="1">
      <alignment horizontal="center"/>
      <protection/>
    </xf>
    <xf numFmtId="20" fontId="27" fillId="32" borderId="35" xfId="51" applyNumberFormat="1" applyFont="1" applyFill="1" applyBorder="1" applyAlignment="1">
      <alignment horizontal="center"/>
      <protection/>
    </xf>
    <xf numFmtId="171" fontId="21" fillId="32" borderId="32" xfId="51" applyNumberFormat="1" applyFont="1" applyFill="1" applyBorder="1" applyAlignment="1">
      <alignment horizontal="center"/>
      <protection/>
    </xf>
    <xf numFmtId="171" fontId="37" fillId="32" borderId="21" xfId="51" applyNumberFormat="1" applyFont="1" applyFill="1" applyBorder="1" applyAlignment="1">
      <alignment horizontal="center"/>
      <protection/>
    </xf>
    <xf numFmtId="20" fontId="37" fillId="32" borderId="18" xfId="51" applyNumberFormat="1" applyFont="1" applyFill="1" applyBorder="1" applyAlignment="1">
      <alignment horizontal="center"/>
      <protection/>
    </xf>
    <xf numFmtId="0" fontId="2" fillId="32" borderId="65" xfId="51" applyFont="1" applyFill="1" applyBorder="1" applyAlignment="1">
      <alignment horizontal="center"/>
      <protection/>
    </xf>
    <xf numFmtId="0" fontId="2" fillId="32" borderId="41" xfId="51" applyFont="1" applyFill="1" applyBorder="1" applyAlignment="1">
      <alignment horizontal="center"/>
      <protection/>
    </xf>
    <xf numFmtId="0" fontId="0" fillId="32" borderId="41" xfId="51" applyFont="1" applyFill="1" applyBorder="1" applyAlignment="1">
      <alignment horizontal="center"/>
      <protection/>
    </xf>
    <xf numFmtId="0" fontId="1" fillId="34" borderId="66" xfId="51" applyFont="1" applyFill="1" applyBorder="1" applyAlignment="1">
      <alignment horizontal="center"/>
      <protection/>
    </xf>
    <xf numFmtId="171" fontId="1" fillId="32" borderId="67" xfId="51" applyNumberFormat="1" applyFont="1" applyFill="1" applyBorder="1" applyAlignment="1">
      <alignment horizontal="center"/>
      <protection/>
    </xf>
    <xf numFmtId="20" fontId="0" fillId="34" borderId="46" xfId="51" applyNumberFormat="1" applyFont="1" applyFill="1" applyBorder="1" applyAlignment="1">
      <alignment horizontal="center"/>
      <protection/>
    </xf>
    <xf numFmtId="177" fontId="2" fillId="32" borderId="56" xfId="51" applyNumberFormat="1" applyFont="1" applyFill="1" applyBorder="1">
      <alignment/>
      <protection/>
    </xf>
    <xf numFmtId="171" fontId="2" fillId="32" borderId="57" xfId="51" applyNumberFormat="1" applyFont="1" applyFill="1" applyBorder="1" applyAlignment="1">
      <alignment horizontal="center"/>
      <protection/>
    </xf>
    <xf numFmtId="171" fontId="0" fillId="32" borderId="57" xfId="51" applyNumberFormat="1" applyFont="1" applyFill="1" applyBorder="1" applyAlignment="1">
      <alignment horizontal="center"/>
      <protection/>
    </xf>
    <xf numFmtId="20" fontId="0" fillId="32" borderId="58" xfId="51" applyNumberFormat="1" applyFont="1" applyFill="1" applyBorder="1" applyAlignment="1">
      <alignment horizontal="center"/>
      <protection/>
    </xf>
    <xf numFmtId="177" fontId="1" fillId="32" borderId="68" xfId="51" applyNumberFormat="1" applyFont="1" applyFill="1" applyBorder="1">
      <alignment/>
      <protection/>
    </xf>
    <xf numFmtId="171" fontId="1" fillId="32" borderId="69" xfId="51" applyNumberFormat="1" applyFont="1" applyFill="1" applyBorder="1" applyAlignment="1">
      <alignment horizontal="center"/>
      <protection/>
    </xf>
    <xf numFmtId="171" fontId="6" fillId="32" borderId="69" xfId="51" applyNumberFormat="1" applyFont="1" applyFill="1" applyBorder="1" applyAlignment="1">
      <alignment horizontal="center"/>
      <protection/>
    </xf>
    <xf numFmtId="0" fontId="6" fillId="32" borderId="70" xfId="51" applyNumberFormat="1" applyFont="1" applyFill="1" applyBorder="1" applyAlignment="1">
      <alignment horizontal="center"/>
      <protection/>
    </xf>
    <xf numFmtId="171" fontId="8" fillId="32" borderId="22" xfId="51" applyNumberFormat="1" applyFont="1" applyFill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Classeur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zoomScale="115" zoomScaleNormal="115" zoomScalePageLayoutView="0"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0" sqref="O10"/>
    </sheetView>
  </sheetViews>
  <sheetFormatPr defaultColWidth="12.57421875" defaultRowHeight="12.75"/>
  <cols>
    <col min="1" max="1" width="16.140625" style="2" bestFit="1" customWidth="1"/>
    <col min="2" max="2" width="6.140625" style="1" bestFit="1" customWidth="1"/>
    <col min="3" max="3" width="6.140625" style="1" customWidth="1"/>
    <col min="4" max="4" width="6.140625" style="18" customWidth="1"/>
    <col min="5" max="5" width="7.140625" style="18" customWidth="1"/>
    <col min="6" max="6" width="5.57421875" style="18" bestFit="1" customWidth="1"/>
    <col min="7" max="7" width="6.140625" style="18" customWidth="1"/>
    <col min="8" max="8" width="5.57421875" style="18" bestFit="1" customWidth="1"/>
    <col min="9" max="9" width="6.00390625" style="2" bestFit="1" customWidth="1"/>
    <col min="10" max="10" width="15.7109375" style="2" customWidth="1"/>
    <col min="11" max="11" width="6.140625" style="1" bestFit="1" customWidth="1"/>
    <col min="12" max="12" width="6.140625" style="1" customWidth="1"/>
    <col min="13" max="14" width="6.140625" style="18" customWidth="1"/>
    <col min="15" max="15" width="11.28125" style="18" bestFit="1" customWidth="1"/>
    <col min="16" max="16" width="6.421875" style="18" customWidth="1"/>
    <col min="17" max="17" width="5.57421875" style="18" bestFit="1" customWidth="1"/>
    <col min="18" max="18" width="6.00390625" style="2" bestFit="1" customWidth="1"/>
    <col min="19" max="19" width="14.7109375" style="2" bestFit="1" customWidth="1"/>
    <col min="20" max="21" width="5.57421875" style="2" bestFit="1" customWidth="1"/>
    <col min="22" max="22" width="6.7109375" style="2" bestFit="1" customWidth="1"/>
    <col min="23" max="23" width="7.140625" style="2" customWidth="1"/>
    <col min="24" max="24" width="7.28125" style="2" bestFit="1" customWidth="1"/>
    <col min="25" max="25" width="7.8515625" style="1" bestFit="1" customWidth="1"/>
    <col min="26" max="16384" width="12.57421875" style="2" customWidth="1"/>
  </cols>
  <sheetData>
    <row r="1" spans="1:25" ht="15.75" thickBot="1">
      <c r="A1" s="70" t="s">
        <v>5</v>
      </c>
      <c r="B1" s="71" t="s">
        <v>6</v>
      </c>
      <c r="C1" s="209" t="s">
        <v>21</v>
      </c>
      <c r="D1" s="210"/>
      <c r="E1" s="92" t="s">
        <v>41</v>
      </c>
      <c r="F1" s="85" t="s">
        <v>37</v>
      </c>
      <c r="G1" s="81" t="s">
        <v>36</v>
      </c>
      <c r="H1" s="87" t="s">
        <v>33</v>
      </c>
      <c r="I1" s="144" t="s">
        <v>46</v>
      </c>
      <c r="J1" s="70" t="s">
        <v>5</v>
      </c>
      <c r="K1" s="71" t="s">
        <v>6</v>
      </c>
      <c r="L1" s="209" t="s">
        <v>21</v>
      </c>
      <c r="M1" s="210"/>
      <c r="N1" s="146" t="s">
        <v>41</v>
      </c>
      <c r="O1" s="85" t="s">
        <v>37</v>
      </c>
      <c r="P1" s="81" t="s">
        <v>36</v>
      </c>
      <c r="Q1" s="87" t="s">
        <v>33</v>
      </c>
      <c r="R1" s="144" t="s">
        <v>46</v>
      </c>
      <c r="S1" s="211" t="s">
        <v>17</v>
      </c>
      <c r="T1" s="212"/>
      <c r="U1" s="213"/>
      <c r="V1" s="23"/>
      <c r="Y1" s="5"/>
    </row>
    <row r="2" spans="1:25" ht="15" customHeight="1" thickBot="1">
      <c r="A2" s="68">
        <v>44075</v>
      </c>
      <c r="B2" s="69">
        <f>V15</f>
        <v>1.5833333333333333</v>
      </c>
      <c r="C2" s="98"/>
      <c r="D2" s="72">
        <v>0.3541666666666667</v>
      </c>
      <c r="E2" s="93"/>
      <c r="F2" s="82">
        <f>IF(B2+C2-D2&lt;$L$33,0,B2-D2+C2-$L$33)</f>
        <v>0</v>
      </c>
      <c r="G2" s="121">
        <f>IF(B2+C2-D2+E2+H2&lt;$L$33,$L$33-B2+D2-C2-H2-E2,0)</f>
        <v>0.22916666666666669</v>
      </c>
      <c r="H2" s="126"/>
      <c r="I2" s="145">
        <f>B2+C2-D2+E2+H2-F2+G2</f>
        <v>1.4583333333333333</v>
      </c>
      <c r="J2" s="68">
        <f>A24+7</f>
        <v>44235</v>
      </c>
      <c r="K2" s="62">
        <f>$V$15</f>
        <v>1.5833333333333333</v>
      </c>
      <c r="L2" s="98"/>
      <c r="M2" s="233"/>
      <c r="N2" s="147"/>
      <c r="O2" s="86">
        <f aca="true" t="shared" si="0" ref="O2:O24">IF(K2+L2-M2&lt;$L$33,0,K2-M2+L2-$L$33)</f>
        <v>0.125</v>
      </c>
      <c r="P2" s="121">
        <f aca="true" t="shared" si="1" ref="P2:P30">IF(K2+L2-M2+N2+Q2&lt;$L$33,$L$33-K2+M2-L2-Q2-N2,0)</f>
        <v>0</v>
      </c>
      <c r="Q2" s="123"/>
      <c r="R2" s="145">
        <f>K2+L2-M2+N2+Q2-O2+P2</f>
        <v>1.4583333333333333</v>
      </c>
      <c r="S2" s="9" t="s">
        <v>4</v>
      </c>
      <c r="T2" s="201">
        <f>SUM(B2:B34)+SUM(K2:K31)</f>
        <v>61.374999999999986</v>
      </c>
      <c r="U2" s="202"/>
      <c r="V2" s="5"/>
      <c r="W2" s="221">
        <v>1.4583333333333333</v>
      </c>
      <c r="X2" s="222"/>
      <c r="Y2" s="191">
        <v>0.2916666666666667</v>
      </c>
    </row>
    <row r="3" spans="1:25" ht="15" customHeight="1">
      <c r="A3" s="61">
        <f>A2+6</f>
        <v>44081</v>
      </c>
      <c r="B3" s="62">
        <f aca="true" t="shared" si="2" ref="B3:B8">$V$15</f>
        <v>1.5833333333333333</v>
      </c>
      <c r="C3" s="99"/>
      <c r="D3" s="73"/>
      <c r="E3" s="94"/>
      <c r="F3" s="82">
        <f aca="true" t="shared" si="3" ref="F3:F24">IF(B3+C3-D3&lt;$L$33,0,B3-D3+C3-$L$33)</f>
        <v>0.125</v>
      </c>
      <c r="G3" s="121">
        <f aca="true" t="shared" si="4" ref="G3:G10">IF(B3+C3-D3+E3+H3&lt;$L$33,$L$33-B3+D3-C3-H3-E3,0)</f>
        <v>0</v>
      </c>
      <c r="H3" s="125"/>
      <c r="I3" s="145">
        <f aca="true" t="shared" si="5" ref="I3:I24">B3+C3-D3+E3+H3-F3+G3</f>
        <v>1.4583333333333333</v>
      </c>
      <c r="J3" s="61">
        <f aca="true" t="shared" si="6" ref="J3:J30">J2+7</f>
        <v>44242</v>
      </c>
      <c r="K3" s="62">
        <f>V15</f>
        <v>1.5833333333333333</v>
      </c>
      <c r="L3" s="100"/>
      <c r="M3" s="77"/>
      <c r="N3" s="149"/>
      <c r="O3" s="82">
        <f t="shared" si="0"/>
        <v>0.125</v>
      </c>
      <c r="P3" s="121">
        <f t="shared" si="1"/>
        <v>0</v>
      </c>
      <c r="Q3" s="243"/>
      <c r="R3" s="145">
        <f aca="true" t="shared" si="7" ref="R3:R30">K3+L3-M3+N3+Q3-O3+P3</f>
        <v>1.4583333333333333</v>
      </c>
      <c r="S3" s="4" t="s">
        <v>24</v>
      </c>
      <c r="T3" s="214">
        <f>T2-X33</f>
        <v>56.999999999999986</v>
      </c>
      <c r="U3" s="215"/>
      <c r="V3" s="24"/>
      <c r="W3" s="220" t="s">
        <v>22</v>
      </c>
      <c r="X3" s="220"/>
      <c r="Y3" s="29"/>
    </row>
    <row r="4" spans="1:25" ht="15" customHeight="1">
      <c r="A4" s="61">
        <f aca="true" t="shared" si="8" ref="A4:A24">A3+7</f>
        <v>44088</v>
      </c>
      <c r="B4" s="62">
        <f t="shared" si="2"/>
        <v>1.5833333333333333</v>
      </c>
      <c r="C4" s="99"/>
      <c r="D4" s="73"/>
      <c r="E4" s="94"/>
      <c r="F4" s="82">
        <f t="shared" si="3"/>
        <v>0.125</v>
      </c>
      <c r="G4" s="121">
        <f t="shared" si="4"/>
        <v>0</v>
      </c>
      <c r="H4" s="125"/>
      <c r="I4" s="145">
        <f t="shared" si="5"/>
        <v>1.4583333333333333</v>
      </c>
      <c r="J4" s="63">
        <f t="shared" si="6"/>
        <v>44249</v>
      </c>
      <c r="K4" s="64">
        <f>X23</f>
        <v>0.8749999999999999</v>
      </c>
      <c r="L4" s="100"/>
      <c r="M4" s="78"/>
      <c r="N4" s="149"/>
      <c r="O4" s="83">
        <f t="shared" si="0"/>
        <v>0</v>
      </c>
      <c r="P4" s="142">
        <f t="shared" si="1"/>
        <v>0</v>
      </c>
      <c r="Q4" s="243">
        <v>0.5833333333333334</v>
      </c>
      <c r="R4" s="145">
        <f t="shared" si="7"/>
        <v>1.4583333333333333</v>
      </c>
      <c r="S4" s="4" t="s">
        <v>0</v>
      </c>
      <c r="T4" s="216">
        <f>X33</f>
        <v>4.374999999999999</v>
      </c>
      <c r="U4" s="217"/>
      <c r="V4" s="24"/>
      <c r="W4" s="208">
        <v>1</v>
      </c>
      <c r="X4" s="208"/>
      <c r="Y4" s="32">
        <f>7*W4</f>
        <v>7</v>
      </c>
    </row>
    <row r="5" spans="1:25" ht="15" customHeight="1" thickBot="1">
      <c r="A5" s="61">
        <f t="shared" si="8"/>
        <v>44095</v>
      </c>
      <c r="B5" s="62">
        <f t="shared" si="2"/>
        <v>1.5833333333333333</v>
      </c>
      <c r="C5" s="99"/>
      <c r="D5" s="73"/>
      <c r="E5" s="94"/>
      <c r="F5" s="82">
        <f t="shared" si="3"/>
        <v>0.125</v>
      </c>
      <c r="G5" s="121">
        <f t="shared" si="4"/>
        <v>0</v>
      </c>
      <c r="H5" s="125"/>
      <c r="I5" s="145">
        <f t="shared" si="5"/>
        <v>1.4583333333333333</v>
      </c>
      <c r="J5" s="63">
        <f t="shared" si="6"/>
        <v>44256</v>
      </c>
      <c r="K5" s="64">
        <v>0</v>
      </c>
      <c r="L5" s="100"/>
      <c r="M5" s="77"/>
      <c r="N5" s="149"/>
      <c r="O5" s="83">
        <f t="shared" si="0"/>
        <v>0</v>
      </c>
      <c r="P5" s="142">
        <f t="shared" si="1"/>
        <v>1.4583333333333333</v>
      </c>
      <c r="Q5" s="143"/>
      <c r="R5" s="145">
        <f t="shared" si="7"/>
        <v>1.4583333333333333</v>
      </c>
      <c r="S5" s="31" t="s">
        <v>28</v>
      </c>
      <c r="T5" s="206">
        <f>SUM(C:C)+SUM(L2:L30)</f>
        <v>0.7083333333333334</v>
      </c>
      <c r="U5" s="207"/>
      <c r="V5" s="25"/>
      <c r="W5" s="190" t="s">
        <v>48</v>
      </c>
      <c r="X5" s="1"/>
      <c r="Y5" s="192" t="s">
        <v>49</v>
      </c>
    </row>
    <row r="6" spans="1:25" ht="15" customHeight="1" thickBot="1">
      <c r="A6" s="61">
        <f t="shared" si="8"/>
        <v>44102</v>
      </c>
      <c r="B6" s="62">
        <f t="shared" si="2"/>
        <v>1.5833333333333333</v>
      </c>
      <c r="C6" s="99"/>
      <c r="D6" s="73"/>
      <c r="E6" s="94"/>
      <c r="F6" s="82">
        <f t="shared" si="3"/>
        <v>0.125</v>
      </c>
      <c r="G6" s="121">
        <f t="shared" si="4"/>
        <v>0</v>
      </c>
      <c r="H6" s="125"/>
      <c r="I6" s="145">
        <f t="shared" si="5"/>
        <v>1.4583333333333333</v>
      </c>
      <c r="J6" s="61">
        <f t="shared" si="6"/>
        <v>44263</v>
      </c>
      <c r="K6" s="62">
        <f aca="true" t="shared" si="9" ref="K6:K11">$V$15</f>
        <v>1.5833333333333333</v>
      </c>
      <c r="L6" s="99"/>
      <c r="M6" s="79"/>
      <c r="N6" s="148"/>
      <c r="O6" s="82">
        <f t="shared" si="0"/>
        <v>0.125</v>
      </c>
      <c r="P6" s="121">
        <f t="shared" si="1"/>
        <v>0</v>
      </c>
      <c r="Q6" s="124"/>
      <c r="R6" s="145">
        <f t="shared" si="7"/>
        <v>1.4583333333333333</v>
      </c>
      <c r="S6" s="31" t="s">
        <v>29</v>
      </c>
      <c r="T6" s="206">
        <f>SUM(D:D)+SUM(M:M)</f>
        <v>0.3541666666666667</v>
      </c>
      <c r="U6" s="207"/>
      <c r="V6" s="5"/>
      <c r="W6" s="223">
        <f>W2*W4</f>
        <v>1.4583333333333333</v>
      </c>
      <c r="X6" s="224"/>
      <c r="Y6" s="193">
        <f>Y2*W4</f>
        <v>0.2916666666666667</v>
      </c>
    </row>
    <row r="7" spans="1:25" ht="15" customHeight="1" thickBot="1">
      <c r="A7" s="61">
        <f t="shared" si="8"/>
        <v>44109</v>
      </c>
      <c r="B7" s="62">
        <f t="shared" si="2"/>
        <v>1.5833333333333333</v>
      </c>
      <c r="C7" s="99"/>
      <c r="D7" s="73"/>
      <c r="E7" s="94"/>
      <c r="F7" s="82">
        <f t="shared" si="3"/>
        <v>0.125</v>
      </c>
      <c r="G7" s="121">
        <f t="shared" si="4"/>
        <v>0</v>
      </c>
      <c r="H7" s="125"/>
      <c r="I7" s="145">
        <f t="shared" si="5"/>
        <v>1.4583333333333333</v>
      </c>
      <c r="J7" s="61">
        <f t="shared" si="6"/>
        <v>44270</v>
      </c>
      <c r="K7" s="62">
        <f t="shared" si="9"/>
        <v>1.5833333333333333</v>
      </c>
      <c r="L7" s="99"/>
      <c r="M7" s="79"/>
      <c r="N7" s="148"/>
      <c r="O7" s="82">
        <f t="shared" si="0"/>
        <v>0.125</v>
      </c>
      <c r="P7" s="121">
        <f t="shared" si="1"/>
        <v>0</v>
      </c>
      <c r="Q7" s="125"/>
      <c r="R7" s="145">
        <f t="shared" si="7"/>
        <v>1.4583333333333333</v>
      </c>
      <c r="S7" s="9" t="s">
        <v>4</v>
      </c>
      <c r="T7" s="201">
        <f>T2+T5-T6</f>
        <v>61.72916666666666</v>
      </c>
      <c r="U7" s="202"/>
      <c r="V7" s="26"/>
      <c r="W7" s="48" t="s">
        <v>32</v>
      </c>
      <c r="X7" s="47">
        <v>0.5833333333333334</v>
      </c>
      <c r="Y7" s="2"/>
    </row>
    <row r="8" spans="1:24" ht="15" customHeight="1" thickBot="1">
      <c r="A8" s="61">
        <f t="shared" si="8"/>
        <v>44116</v>
      </c>
      <c r="B8" s="62">
        <f t="shared" si="2"/>
        <v>1.5833333333333333</v>
      </c>
      <c r="C8" s="99"/>
      <c r="D8" s="73"/>
      <c r="E8" s="94"/>
      <c r="F8" s="82">
        <f t="shared" si="3"/>
        <v>0.125</v>
      </c>
      <c r="G8" s="121">
        <f t="shared" si="4"/>
        <v>0</v>
      </c>
      <c r="H8" s="125"/>
      <c r="I8" s="145">
        <f t="shared" si="5"/>
        <v>1.4583333333333333</v>
      </c>
      <c r="J8" s="61">
        <f t="shared" si="6"/>
        <v>44277</v>
      </c>
      <c r="K8" s="62">
        <f t="shared" si="9"/>
        <v>1.5833333333333333</v>
      </c>
      <c r="L8" s="99"/>
      <c r="M8" s="79"/>
      <c r="N8" s="148"/>
      <c r="O8" s="82">
        <f t="shared" si="0"/>
        <v>0.125</v>
      </c>
      <c r="P8" s="121">
        <f t="shared" si="1"/>
        <v>0</v>
      </c>
      <c r="Q8" s="125"/>
      <c r="R8" s="145">
        <f t="shared" si="7"/>
        <v>1.4583333333333333</v>
      </c>
      <c r="W8" s="218">
        <f>W6-X7</f>
        <v>0.8749999999999999</v>
      </c>
      <c r="X8" s="219"/>
    </row>
    <row r="9" spans="1:21" ht="15" customHeight="1" thickBot="1">
      <c r="A9" s="63">
        <f t="shared" si="8"/>
        <v>44123</v>
      </c>
      <c r="B9" s="64">
        <f>X19</f>
        <v>0.5833333333333333</v>
      </c>
      <c r="C9" s="100"/>
      <c r="D9" s="74"/>
      <c r="E9" s="141"/>
      <c r="F9" s="83">
        <f t="shared" si="3"/>
        <v>0</v>
      </c>
      <c r="G9" s="142">
        <f t="shared" si="4"/>
        <v>0</v>
      </c>
      <c r="H9" s="143">
        <v>0.875</v>
      </c>
      <c r="I9" s="145">
        <f t="shared" si="5"/>
        <v>1.4583333333333333</v>
      </c>
      <c r="J9" s="61">
        <f t="shared" si="6"/>
        <v>44284</v>
      </c>
      <c r="K9" s="62">
        <f t="shared" si="9"/>
        <v>1.5833333333333333</v>
      </c>
      <c r="L9" s="99"/>
      <c r="M9" s="79"/>
      <c r="N9" s="148"/>
      <c r="O9" s="82">
        <f t="shared" si="0"/>
        <v>0.125</v>
      </c>
      <c r="P9" s="121">
        <f t="shared" si="1"/>
        <v>0</v>
      </c>
      <c r="Q9" s="125"/>
      <c r="R9" s="145">
        <f t="shared" si="7"/>
        <v>1.4583333333333333</v>
      </c>
      <c r="S9" s="203" t="s">
        <v>12</v>
      </c>
      <c r="T9" s="204"/>
      <c r="U9" s="205"/>
    </row>
    <row r="10" spans="1:25" ht="15" customHeight="1">
      <c r="A10" s="63">
        <f t="shared" si="8"/>
        <v>44130</v>
      </c>
      <c r="B10" s="64">
        <v>0</v>
      </c>
      <c r="C10" s="100"/>
      <c r="D10" s="74"/>
      <c r="E10" s="95"/>
      <c r="F10" s="83">
        <f t="shared" si="3"/>
        <v>0</v>
      </c>
      <c r="G10" s="142">
        <f t="shared" si="4"/>
        <v>0.2916666666666665</v>
      </c>
      <c r="H10" s="143">
        <v>1.1666666666666667</v>
      </c>
      <c r="I10" s="145">
        <f t="shared" si="5"/>
        <v>1.4583333333333333</v>
      </c>
      <c r="J10" s="61">
        <f t="shared" si="6"/>
        <v>44291</v>
      </c>
      <c r="K10" s="62">
        <f t="shared" si="9"/>
        <v>1.5833333333333333</v>
      </c>
      <c r="L10" s="99"/>
      <c r="M10" s="79"/>
      <c r="N10" s="148"/>
      <c r="O10" s="82">
        <f t="shared" si="0"/>
        <v>0.125</v>
      </c>
      <c r="P10" s="121">
        <f t="shared" si="1"/>
        <v>0</v>
      </c>
      <c r="Q10" s="125"/>
      <c r="R10" s="145">
        <f t="shared" si="7"/>
        <v>1.4583333333333333</v>
      </c>
      <c r="S10" s="38" t="s">
        <v>7</v>
      </c>
      <c r="T10" s="52">
        <v>0.3541666666666667</v>
      </c>
      <c r="U10" s="55">
        <v>0.7083333333333334</v>
      </c>
      <c r="V10" s="33">
        <f>U10-T10</f>
        <v>0.3541666666666667</v>
      </c>
      <c r="W10" s="3"/>
      <c r="X10" s="37"/>
      <c r="Y10" s="37"/>
    </row>
    <row r="11" spans="1:25" ht="15">
      <c r="A11" s="61">
        <f t="shared" si="8"/>
        <v>44137</v>
      </c>
      <c r="B11" s="62">
        <f>V15</f>
        <v>1.5833333333333333</v>
      </c>
      <c r="C11" s="100"/>
      <c r="D11" s="74"/>
      <c r="E11" s="95"/>
      <c r="F11" s="82">
        <f t="shared" si="3"/>
        <v>0.125</v>
      </c>
      <c r="G11" s="121">
        <f>IF(B11+C11-D11+E11+H11&lt;$L$33,$L$33-B11+D11-C11-H11-E11,0)</f>
        <v>0</v>
      </c>
      <c r="H11" s="125"/>
      <c r="I11" s="145">
        <f t="shared" si="5"/>
        <v>1.4583333333333333</v>
      </c>
      <c r="J11" s="61">
        <f t="shared" si="6"/>
        <v>44298</v>
      </c>
      <c r="K11" s="62">
        <f t="shared" si="9"/>
        <v>1.5833333333333333</v>
      </c>
      <c r="L11" s="99"/>
      <c r="M11" s="79"/>
      <c r="N11" s="148"/>
      <c r="O11" s="82">
        <f t="shared" si="0"/>
        <v>0.125</v>
      </c>
      <c r="P11" s="121">
        <f t="shared" si="1"/>
        <v>0</v>
      </c>
      <c r="Q11" s="125"/>
      <c r="R11" s="145">
        <f t="shared" si="7"/>
        <v>1.4583333333333333</v>
      </c>
      <c r="S11" s="39" t="s">
        <v>8</v>
      </c>
      <c r="T11" s="53">
        <v>0.3541666666666667</v>
      </c>
      <c r="U11" s="56">
        <v>0.7083333333333334</v>
      </c>
      <c r="V11" s="34">
        <f>U11-T11</f>
        <v>0.3541666666666667</v>
      </c>
      <c r="W11" s="3"/>
      <c r="X11" s="37"/>
      <c r="Y11" s="37"/>
    </row>
    <row r="12" spans="1:25" ht="15" customHeight="1">
      <c r="A12" s="61">
        <f t="shared" si="8"/>
        <v>44144</v>
      </c>
      <c r="B12" s="62">
        <f aca="true" t="shared" si="10" ref="B12:B17">$V$15</f>
        <v>1.5833333333333333</v>
      </c>
      <c r="C12" s="99"/>
      <c r="D12" s="75"/>
      <c r="E12" s="96"/>
      <c r="F12" s="82">
        <f t="shared" si="3"/>
        <v>0.125</v>
      </c>
      <c r="G12" s="121">
        <f aca="true" t="shared" si="11" ref="G12:G24">IF(B12+C12-D12+E12+H12&lt;$L$33,$L$33-B12+D12-C12-H12-E12,0)</f>
        <v>0</v>
      </c>
      <c r="H12" s="125"/>
      <c r="I12" s="145">
        <f t="shared" si="5"/>
        <v>1.4583333333333333</v>
      </c>
      <c r="J12" s="63">
        <f t="shared" si="6"/>
        <v>44305</v>
      </c>
      <c r="K12" s="64">
        <f>X25</f>
        <v>0</v>
      </c>
      <c r="L12" s="100"/>
      <c r="M12" s="77"/>
      <c r="N12" s="149"/>
      <c r="O12" s="83">
        <f t="shared" si="0"/>
        <v>0</v>
      </c>
      <c r="P12" s="142">
        <f t="shared" si="1"/>
        <v>0</v>
      </c>
      <c r="Q12" s="143">
        <v>1.4583333333333333</v>
      </c>
      <c r="R12" s="145">
        <f t="shared" si="7"/>
        <v>1.4583333333333333</v>
      </c>
      <c r="S12" s="39" t="s">
        <v>9</v>
      </c>
      <c r="T12" s="53">
        <v>0.3541666666666667</v>
      </c>
      <c r="U12" s="56">
        <v>0.5416666666666666</v>
      </c>
      <c r="V12" s="34">
        <f>U12-T12</f>
        <v>0.18749999999999994</v>
      </c>
      <c r="W12" s="3"/>
      <c r="X12" s="37"/>
      <c r="Y12" s="37"/>
    </row>
    <row r="13" spans="1:25" ht="15" customHeight="1">
      <c r="A13" s="61">
        <f t="shared" si="8"/>
        <v>44151</v>
      </c>
      <c r="B13" s="62">
        <f t="shared" si="10"/>
        <v>1.5833333333333333</v>
      </c>
      <c r="C13" s="99"/>
      <c r="D13" s="75"/>
      <c r="E13" s="96"/>
      <c r="F13" s="82">
        <f t="shared" si="3"/>
        <v>0.125</v>
      </c>
      <c r="G13" s="121">
        <f t="shared" si="11"/>
        <v>0</v>
      </c>
      <c r="H13" s="125"/>
      <c r="I13" s="145">
        <f t="shared" si="5"/>
        <v>1.4583333333333333</v>
      </c>
      <c r="J13" s="63">
        <f t="shared" si="6"/>
        <v>44312</v>
      </c>
      <c r="K13" s="64">
        <v>0</v>
      </c>
      <c r="L13" s="100"/>
      <c r="M13" s="77"/>
      <c r="N13" s="149"/>
      <c r="O13" s="83">
        <f t="shared" si="0"/>
        <v>0</v>
      </c>
      <c r="P13" s="142">
        <f t="shared" si="1"/>
        <v>1.4583333333333333</v>
      </c>
      <c r="Q13" s="143"/>
      <c r="R13" s="145">
        <f t="shared" si="7"/>
        <v>1.4583333333333333</v>
      </c>
      <c r="S13" s="39" t="s">
        <v>10</v>
      </c>
      <c r="T13" s="53">
        <v>0.3541666666666667</v>
      </c>
      <c r="U13" s="56">
        <v>0.7083333333333334</v>
      </c>
      <c r="V13" s="34">
        <f>U13-T13</f>
        <v>0.3541666666666667</v>
      </c>
      <c r="W13" s="3"/>
      <c r="X13" s="37"/>
      <c r="Y13" s="37"/>
    </row>
    <row r="14" spans="1:25" ht="15" customHeight="1" thickBot="1">
      <c r="A14" s="61">
        <f t="shared" si="8"/>
        <v>44158</v>
      </c>
      <c r="B14" s="62">
        <f t="shared" si="10"/>
        <v>1.5833333333333333</v>
      </c>
      <c r="C14" s="99"/>
      <c r="D14" s="75"/>
      <c r="E14" s="96"/>
      <c r="F14" s="82">
        <f t="shared" si="3"/>
        <v>0.125</v>
      </c>
      <c r="G14" s="121">
        <f t="shared" si="11"/>
        <v>0</v>
      </c>
      <c r="H14" s="125"/>
      <c r="I14" s="145">
        <f t="shared" si="5"/>
        <v>1.4583333333333333</v>
      </c>
      <c r="J14" s="61">
        <f t="shared" si="6"/>
        <v>44319</v>
      </c>
      <c r="K14" s="62">
        <f aca="true" t="shared" si="12" ref="K14:K22">$V$15</f>
        <v>1.5833333333333333</v>
      </c>
      <c r="L14" s="99"/>
      <c r="M14" s="79"/>
      <c r="N14" s="148"/>
      <c r="O14" s="82">
        <f t="shared" si="0"/>
        <v>0.125</v>
      </c>
      <c r="P14" s="121">
        <f t="shared" si="1"/>
        <v>0</v>
      </c>
      <c r="Q14" s="125"/>
      <c r="R14" s="145">
        <f t="shared" si="7"/>
        <v>1.4583333333333333</v>
      </c>
      <c r="S14" s="40" t="s">
        <v>11</v>
      </c>
      <c r="T14" s="54">
        <v>0.3541666666666667</v>
      </c>
      <c r="U14" s="57">
        <v>0.6875</v>
      </c>
      <c r="V14" s="35">
        <f>U14-T14</f>
        <v>0.3333333333333333</v>
      </c>
      <c r="W14" s="3"/>
      <c r="X14" s="37"/>
      <c r="Y14" s="37"/>
    </row>
    <row r="15" spans="1:25" ht="15" customHeight="1" thickBot="1">
      <c r="A15" s="61">
        <f t="shared" si="8"/>
        <v>44165</v>
      </c>
      <c r="B15" s="62">
        <f t="shared" si="10"/>
        <v>1.5833333333333333</v>
      </c>
      <c r="C15" s="99"/>
      <c r="D15" s="75"/>
      <c r="E15" s="96"/>
      <c r="F15" s="82">
        <f t="shared" si="3"/>
        <v>0.125</v>
      </c>
      <c r="G15" s="121">
        <f t="shared" si="11"/>
        <v>0</v>
      </c>
      <c r="H15" s="125"/>
      <c r="I15" s="145">
        <f t="shared" si="5"/>
        <v>1.4583333333333333</v>
      </c>
      <c r="J15" s="61">
        <f t="shared" si="6"/>
        <v>44326</v>
      </c>
      <c r="K15" s="62">
        <f t="shared" si="12"/>
        <v>1.5833333333333333</v>
      </c>
      <c r="L15" s="100"/>
      <c r="M15" s="79"/>
      <c r="N15" s="148"/>
      <c r="O15" s="82">
        <f t="shared" si="0"/>
        <v>0.125</v>
      </c>
      <c r="P15" s="121">
        <f t="shared" si="1"/>
        <v>0</v>
      </c>
      <c r="Q15" s="125"/>
      <c r="R15" s="145">
        <f t="shared" si="7"/>
        <v>1.4583333333333333</v>
      </c>
      <c r="V15" s="8">
        <f>SUM(V10:V14)</f>
        <v>1.5833333333333333</v>
      </c>
      <c r="W15" s="3"/>
      <c r="X15" s="37"/>
      <c r="Y15" s="37"/>
    </row>
    <row r="16" spans="1:25" ht="15" customHeight="1" thickBot="1">
      <c r="A16" s="61">
        <f t="shared" si="8"/>
        <v>44172</v>
      </c>
      <c r="B16" s="62">
        <f t="shared" si="10"/>
        <v>1.5833333333333333</v>
      </c>
      <c r="C16" s="99"/>
      <c r="D16" s="73"/>
      <c r="E16" s="94"/>
      <c r="F16" s="82">
        <f t="shared" si="3"/>
        <v>0.125</v>
      </c>
      <c r="G16" s="121">
        <f t="shared" si="11"/>
        <v>0</v>
      </c>
      <c r="H16" s="125"/>
      <c r="I16" s="145">
        <f t="shared" si="5"/>
        <v>1.4583333333333333</v>
      </c>
      <c r="J16" s="61">
        <f t="shared" si="6"/>
        <v>44333</v>
      </c>
      <c r="K16" s="62">
        <f t="shared" si="12"/>
        <v>1.5833333333333333</v>
      </c>
      <c r="L16" s="100"/>
      <c r="M16" s="79"/>
      <c r="N16" s="148"/>
      <c r="O16" s="82">
        <f t="shared" si="0"/>
        <v>0.125</v>
      </c>
      <c r="P16" s="121">
        <f t="shared" si="1"/>
        <v>0</v>
      </c>
      <c r="Q16" s="125"/>
      <c r="R16" s="145">
        <f t="shared" si="7"/>
        <v>1.4583333333333333</v>
      </c>
      <c r="S16" s="199" t="s">
        <v>0</v>
      </c>
      <c r="T16" s="200"/>
      <c r="W16" s="3"/>
      <c r="X16" s="37"/>
      <c r="Y16" s="37"/>
    </row>
    <row r="17" spans="1:25" ht="15" customHeight="1" thickBot="1">
      <c r="A17" s="61">
        <f t="shared" si="8"/>
        <v>44179</v>
      </c>
      <c r="B17" s="62">
        <f t="shared" si="10"/>
        <v>1.5833333333333333</v>
      </c>
      <c r="C17" s="99"/>
      <c r="D17" s="73"/>
      <c r="E17" s="94"/>
      <c r="F17" s="82">
        <f t="shared" si="3"/>
        <v>0.125</v>
      </c>
      <c r="G17" s="121">
        <f t="shared" si="11"/>
        <v>0</v>
      </c>
      <c r="H17" s="125"/>
      <c r="I17" s="145">
        <f t="shared" si="5"/>
        <v>1.4583333333333333</v>
      </c>
      <c r="J17" s="61">
        <f t="shared" si="6"/>
        <v>44340</v>
      </c>
      <c r="K17" s="62">
        <f t="shared" si="12"/>
        <v>1.5833333333333333</v>
      </c>
      <c r="L17" s="99"/>
      <c r="M17" s="79"/>
      <c r="N17" s="148"/>
      <c r="O17" s="82">
        <f t="shared" si="0"/>
        <v>0.125</v>
      </c>
      <c r="P17" s="121">
        <f t="shared" si="1"/>
        <v>0</v>
      </c>
      <c r="Q17" s="125"/>
      <c r="R17" s="145">
        <f t="shared" si="7"/>
        <v>1.4583333333333333</v>
      </c>
      <c r="S17" s="42" t="s">
        <v>16</v>
      </c>
      <c r="T17" s="43"/>
      <c r="U17" s="43"/>
      <c r="V17" s="44"/>
      <c r="W17" s="166" t="s">
        <v>15</v>
      </c>
      <c r="X17" s="9" t="s">
        <v>6</v>
      </c>
      <c r="Y17" s="169" t="s">
        <v>23</v>
      </c>
    </row>
    <row r="18" spans="1:25" ht="15" customHeight="1">
      <c r="A18" s="63">
        <f>A17+7</f>
        <v>44186</v>
      </c>
      <c r="B18" s="64">
        <v>0</v>
      </c>
      <c r="C18" s="153"/>
      <c r="D18" s="151"/>
      <c r="E18" s="95">
        <v>0.2916666666666667</v>
      </c>
      <c r="F18" s="83">
        <f t="shared" si="3"/>
        <v>0</v>
      </c>
      <c r="G18" s="142">
        <f t="shared" si="11"/>
        <v>1.1666666666666665</v>
      </c>
      <c r="H18" s="143"/>
      <c r="I18" s="145">
        <f t="shared" si="5"/>
        <v>1.4583333333333333</v>
      </c>
      <c r="J18" s="61">
        <f t="shared" si="6"/>
        <v>44347</v>
      </c>
      <c r="K18" s="62">
        <f t="shared" si="12"/>
        <v>1.5833333333333333</v>
      </c>
      <c r="L18" s="99"/>
      <c r="M18" s="79"/>
      <c r="N18" s="148"/>
      <c r="O18" s="82">
        <f t="shared" si="0"/>
        <v>0.125</v>
      </c>
      <c r="P18" s="121">
        <f t="shared" si="1"/>
        <v>0</v>
      </c>
      <c r="Q18" s="125"/>
      <c r="R18" s="145">
        <f t="shared" si="7"/>
        <v>1.4583333333333333</v>
      </c>
      <c r="S18" s="49" t="s">
        <v>27</v>
      </c>
      <c r="T18" s="41"/>
      <c r="U18" s="41"/>
      <c r="V18" s="41"/>
      <c r="W18" s="167"/>
      <c r="X18" s="10"/>
      <c r="Y18" s="170">
        <v>0.375</v>
      </c>
    </row>
    <row r="19" spans="1:25" ht="15" customHeight="1" thickBot="1">
      <c r="A19" s="63">
        <f t="shared" si="8"/>
        <v>44193</v>
      </c>
      <c r="B19" s="64">
        <v>0</v>
      </c>
      <c r="C19" s="100"/>
      <c r="D19" s="74"/>
      <c r="E19" s="95">
        <v>0.2916666666666667</v>
      </c>
      <c r="F19" s="83">
        <f t="shared" si="3"/>
        <v>0</v>
      </c>
      <c r="G19" s="142">
        <f t="shared" si="11"/>
        <v>0</v>
      </c>
      <c r="H19" s="143">
        <v>1.1666666666666667</v>
      </c>
      <c r="I19" s="145">
        <f t="shared" si="5"/>
        <v>1.4583333333333335</v>
      </c>
      <c r="J19" s="61">
        <f t="shared" si="6"/>
        <v>44354</v>
      </c>
      <c r="K19" s="62">
        <f t="shared" si="12"/>
        <v>1.5833333333333333</v>
      </c>
      <c r="L19" s="99"/>
      <c r="M19" s="79"/>
      <c r="N19" s="148"/>
      <c r="O19" s="82">
        <f t="shared" si="0"/>
        <v>0.125</v>
      </c>
      <c r="P19" s="121">
        <f t="shared" si="1"/>
        <v>0</v>
      </c>
      <c r="Q19" s="125"/>
      <c r="R19" s="145">
        <f t="shared" si="7"/>
        <v>1.4583333333333333</v>
      </c>
      <c r="S19" s="11" t="s">
        <v>14</v>
      </c>
      <c r="T19" s="50">
        <v>23</v>
      </c>
      <c r="U19" s="158" t="s">
        <v>3</v>
      </c>
      <c r="V19" s="50">
        <v>24</v>
      </c>
      <c r="W19" s="168">
        <f>IF(T19="",0,V19-T19+1)</f>
        <v>2</v>
      </c>
      <c r="X19" s="13">
        <f>(Y19-Y18)*W19</f>
        <v>0.5833333333333333</v>
      </c>
      <c r="Y19" s="171">
        <v>0.6666666666666666</v>
      </c>
    </row>
    <row r="20" spans="1:25" ht="15" customHeight="1">
      <c r="A20" s="61">
        <f>A19+7</f>
        <v>44200</v>
      </c>
      <c r="B20" s="62">
        <f>V15</f>
        <v>1.5833333333333333</v>
      </c>
      <c r="C20" s="100"/>
      <c r="D20" s="74"/>
      <c r="E20" s="95"/>
      <c r="F20" s="83">
        <f t="shared" si="3"/>
        <v>0.125</v>
      </c>
      <c r="G20" s="121">
        <f t="shared" si="11"/>
        <v>0</v>
      </c>
      <c r="H20" s="125"/>
      <c r="I20" s="145">
        <f t="shared" si="5"/>
        <v>1.4583333333333333</v>
      </c>
      <c r="J20" s="61">
        <f t="shared" si="6"/>
        <v>44361</v>
      </c>
      <c r="K20" s="62">
        <f t="shared" si="12"/>
        <v>1.5833333333333333</v>
      </c>
      <c r="L20" s="99"/>
      <c r="M20" s="79"/>
      <c r="N20" s="148"/>
      <c r="O20" s="82">
        <f t="shared" si="0"/>
        <v>0.125</v>
      </c>
      <c r="P20" s="121">
        <f t="shared" si="1"/>
        <v>0</v>
      </c>
      <c r="Q20" s="125"/>
      <c r="R20" s="145">
        <f t="shared" si="7"/>
        <v>1.4583333333333333</v>
      </c>
      <c r="S20" s="49" t="s">
        <v>19</v>
      </c>
      <c r="T20" s="41"/>
      <c r="U20" s="159"/>
      <c r="V20" s="41"/>
      <c r="W20" s="167"/>
      <c r="X20" s="10"/>
      <c r="Y20" s="170">
        <v>0.3541666666666667</v>
      </c>
    </row>
    <row r="21" spans="1:25" ht="15" customHeight="1" thickBot="1">
      <c r="A21" s="61">
        <f t="shared" si="8"/>
        <v>44207</v>
      </c>
      <c r="B21" s="62">
        <f>$V$15</f>
        <v>1.5833333333333333</v>
      </c>
      <c r="C21" s="99"/>
      <c r="D21" s="73"/>
      <c r="E21" s="94"/>
      <c r="F21" s="82">
        <f t="shared" si="3"/>
        <v>0.125</v>
      </c>
      <c r="G21" s="121">
        <f t="shared" si="11"/>
        <v>0</v>
      </c>
      <c r="H21" s="125"/>
      <c r="I21" s="145">
        <f t="shared" si="5"/>
        <v>1.4583333333333333</v>
      </c>
      <c r="J21" s="61">
        <f t="shared" si="6"/>
        <v>44368</v>
      </c>
      <c r="K21" s="62">
        <f t="shared" si="12"/>
        <v>1.5833333333333333</v>
      </c>
      <c r="L21" s="99"/>
      <c r="M21" s="79"/>
      <c r="N21" s="148"/>
      <c r="O21" s="82">
        <f t="shared" si="0"/>
        <v>0.125</v>
      </c>
      <c r="P21" s="121">
        <f t="shared" si="1"/>
        <v>0</v>
      </c>
      <c r="Q21" s="125"/>
      <c r="R21" s="145">
        <f t="shared" si="7"/>
        <v>1.4583333333333333</v>
      </c>
      <c r="S21" s="11" t="s">
        <v>14</v>
      </c>
      <c r="T21" s="12"/>
      <c r="U21" s="158" t="s">
        <v>3</v>
      </c>
      <c r="V21" s="12"/>
      <c r="W21" s="168">
        <f>IF(T21="",0,V21-T21+1)</f>
        <v>0</v>
      </c>
      <c r="X21" s="13">
        <f>(Y21-Y20)*W21</f>
        <v>0</v>
      </c>
      <c r="Y21" s="171">
        <v>0.6666666666666666</v>
      </c>
    </row>
    <row r="22" spans="1:25" ht="15" customHeight="1">
      <c r="A22" s="61">
        <f t="shared" si="8"/>
        <v>44214</v>
      </c>
      <c r="B22" s="62">
        <f>$V$15</f>
        <v>1.5833333333333333</v>
      </c>
      <c r="C22" s="99"/>
      <c r="D22" s="73"/>
      <c r="E22" s="94"/>
      <c r="F22" s="82">
        <f t="shared" si="3"/>
        <v>0.125</v>
      </c>
      <c r="G22" s="121">
        <f t="shared" si="11"/>
        <v>0</v>
      </c>
      <c r="H22" s="125"/>
      <c r="I22" s="145">
        <f t="shared" si="5"/>
        <v>1.4583333333333333</v>
      </c>
      <c r="J22" s="61">
        <f t="shared" si="6"/>
        <v>44375</v>
      </c>
      <c r="K22" s="62">
        <f t="shared" si="12"/>
        <v>1.5833333333333333</v>
      </c>
      <c r="L22" s="99"/>
      <c r="M22" s="79"/>
      <c r="N22" s="148"/>
      <c r="O22" s="82">
        <f t="shared" si="0"/>
        <v>0.125</v>
      </c>
      <c r="P22" s="121">
        <f t="shared" si="1"/>
        <v>0</v>
      </c>
      <c r="Q22" s="125"/>
      <c r="R22" s="145">
        <f t="shared" si="7"/>
        <v>1.4583333333333333</v>
      </c>
      <c r="S22" s="49" t="s">
        <v>18</v>
      </c>
      <c r="T22" s="41"/>
      <c r="U22" s="159"/>
      <c r="V22" s="41"/>
      <c r="W22" s="167"/>
      <c r="X22" s="10"/>
      <c r="Y22" s="170">
        <v>0.375</v>
      </c>
    </row>
    <row r="23" spans="1:25" ht="15" customHeight="1" thickBot="1">
      <c r="A23" s="61">
        <f t="shared" si="8"/>
        <v>44221</v>
      </c>
      <c r="B23" s="62">
        <f>$V$15</f>
        <v>1.5833333333333333</v>
      </c>
      <c r="C23" s="99"/>
      <c r="D23" s="73"/>
      <c r="E23" s="94"/>
      <c r="F23" s="82">
        <f t="shared" si="3"/>
        <v>0.125</v>
      </c>
      <c r="G23" s="121">
        <f t="shared" si="11"/>
        <v>0</v>
      </c>
      <c r="H23" s="125"/>
      <c r="I23" s="145">
        <f t="shared" si="5"/>
        <v>1.4583333333333333</v>
      </c>
      <c r="J23" s="63">
        <f t="shared" si="6"/>
        <v>44382</v>
      </c>
      <c r="K23" s="64">
        <f>X30</f>
        <v>0.8749999999999999</v>
      </c>
      <c r="L23" s="100">
        <v>0.7083333333333334</v>
      </c>
      <c r="M23" s="77"/>
      <c r="N23" s="149"/>
      <c r="O23" s="83">
        <f t="shared" si="0"/>
        <v>0.125</v>
      </c>
      <c r="P23" s="142">
        <f t="shared" si="1"/>
        <v>0</v>
      </c>
      <c r="Q23" s="143"/>
      <c r="R23" s="145">
        <f t="shared" si="7"/>
        <v>1.4583333333333333</v>
      </c>
      <c r="S23" s="11" t="s">
        <v>14</v>
      </c>
      <c r="T23" s="12">
        <v>15</v>
      </c>
      <c r="U23" s="158" t="s">
        <v>3</v>
      </c>
      <c r="V23" s="12">
        <v>17</v>
      </c>
      <c r="W23" s="168">
        <f>IF(T23="",0,V23-T23+1)</f>
        <v>3</v>
      </c>
      <c r="X23" s="13">
        <f>IF(T23="","",(Y23-Y22)*W23)</f>
        <v>0.8749999999999999</v>
      </c>
      <c r="Y23" s="171">
        <v>0.6666666666666666</v>
      </c>
    </row>
    <row r="24" spans="1:25" ht="15" customHeight="1" thickBot="1">
      <c r="A24" s="65">
        <f t="shared" si="8"/>
        <v>44228</v>
      </c>
      <c r="B24" s="66">
        <f>$V$15</f>
        <v>1.5833333333333333</v>
      </c>
      <c r="C24" s="101"/>
      <c r="D24" s="76"/>
      <c r="E24" s="97"/>
      <c r="F24" s="84">
        <f t="shared" si="3"/>
        <v>0.125</v>
      </c>
      <c r="G24" s="122">
        <f t="shared" si="11"/>
        <v>0</v>
      </c>
      <c r="H24" s="127"/>
      <c r="I24" s="145">
        <f t="shared" si="5"/>
        <v>1.4583333333333333</v>
      </c>
      <c r="J24" s="63">
        <f t="shared" si="6"/>
        <v>44389</v>
      </c>
      <c r="K24" s="64">
        <f>X31</f>
        <v>0.5833333333333333</v>
      </c>
      <c r="L24" s="153"/>
      <c r="M24" s="79"/>
      <c r="N24" s="150">
        <v>0.2916666666666667</v>
      </c>
      <c r="O24" s="82">
        <f t="shared" si="0"/>
        <v>0</v>
      </c>
      <c r="P24" s="142">
        <f t="shared" si="1"/>
        <v>0</v>
      </c>
      <c r="Q24" s="143">
        <v>0.5833333333333334</v>
      </c>
      <c r="R24" s="145">
        <f t="shared" si="7"/>
        <v>1.4583333333333335</v>
      </c>
      <c r="S24" s="49" t="s">
        <v>20</v>
      </c>
      <c r="T24" s="41"/>
      <c r="U24" s="159"/>
      <c r="V24" s="41"/>
      <c r="W24" s="167"/>
      <c r="X24" s="10"/>
      <c r="Y24" s="170">
        <v>0.375</v>
      </c>
    </row>
    <row r="25" spans="1:25" ht="15" customHeight="1" thickBot="1">
      <c r="A25" s="14"/>
      <c r="B25" s="19"/>
      <c r="C25" s="19" t="s">
        <v>30</v>
      </c>
      <c r="D25" s="36" t="s">
        <v>31</v>
      </c>
      <c r="E25" s="152" t="s">
        <v>47</v>
      </c>
      <c r="F25" s="36"/>
      <c r="G25" s="36"/>
      <c r="H25" s="36"/>
      <c r="J25" s="63">
        <f t="shared" si="6"/>
        <v>44396</v>
      </c>
      <c r="K25" s="64"/>
      <c r="L25" s="100"/>
      <c r="M25" s="78"/>
      <c r="N25" s="149"/>
      <c r="O25" s="83">
        <f>IF(K25+L25-M25&lt;$L$33,0,K25-M25+L25-$L$33)</f>
        <v>0</v>
      </c>
      <c r="P25" s="142">
        <f t="shared" si="1"/>
        <v>0</v>
      </c>
      <c r="Q25" s="143">
        <v>1.4583333333333333</v>
      </c>
      <c r="R25" s="145">
        <f t="shared" si="7"/>
        <v>1.4583333333333333</v>
      </c>
      <c r="S25" s="11" t="s">
        <v>14</v>
      </c>
      <c r="T25" s="12"/>
      <c r="U25" s="158" t="s">
        <v>3</v>
      </c>
      <c r="V25" s="12"/>
      <c r="W25" s="168">
        <f>IF(T25="",0,V25-T25+1)</f>
        <v>0</v>
      </c>
      <c r="X25" s="13">
        <f>(Y25-Y24)*W25</f>
        <v>0</v>
      </c>
      <c r="Y25" s="171">
        <v>0.6666666666666666</v>
      </c>
    </row>
    <row r="26" spans="1:25" ht="15" customHeight="1" thickBot="1">
      <c r="A26" s="15" t="s">
        <v>13</v>
      </c>
      <c r="C26" s="19"/>
      <c r="J26" s="63">
        <f t="shared" si="6"/>
        <v>44403</v>
      </c>
      <c r="K26" s="64"/>
      <c r="L26" s="100"/>
      <c r="M26" s="78"/>
      <c r="N26" s="150"/>
      <c r="O26" s="83">
        <f>IF(K26+L26-M26&lt;$L$33,0,K26-M26+L26-$L$33)</f>
        <v>0</v>
      </c>
      <c r="P26" s="142">
        <f t="shared" si="1"/>
        <v>0</v>
      </c>
      <c r="Q26" s="143">
        <v>1.4583333333333333</v>
      </c>
      <c r="R26" s="145">
        <f t="shared" si="7"/>
        <v>1.4583333333333333</v>
      </c>
      <c r="S26" s="49" t="s">
        <v>1</v>
      </c>
      <c r="T26" s="41"/>
      <c r="U26" s="159"/>
      <c r="V26" s="41"/>
      <c r="W26" s="167"/>
      <c r="X26" s="10"/>
      <c r="Y26" s="170">
        <v>0.375</v>
      </c>
    </row>
    <row r="27" spans="1:25" ht="15" customHeight="1" thickBot="1">
      <c r="A27" s="130">
        <v>43952</v>
      </c>
      <c r="B27" s="137" t="s">
        <v>43</v>
      </c>
      <c r="C27" s="131"/>
      <c r="D27" s="104"/>
      <c r="E27" s="80"/>
      <c r="J27" s="63">
        <f t="shared" si="6"/>
        <v>44410</v>
      </c>
      <c r="K27" s="64"/>
      <c r="L27" s="100"/>
      <c r="M27" s="78"/>
      <c r="N27" s="149"/>
      <c r="O27" s="83">
        <f>IF(K27+L27-M27&lt;$L$33,0,K27-M27+L27-$L$33)</f>
        <v>0</v>
      </c>
      <c r="P27" s="142">
        <f t="shared" si="1"/>
        <v>0</v>
      </c>
      <c r="Q27" s="143">
        <v>1.4583333333333333</v>
      </c>
      <c r="R27" s="145">
        <f t="shared" si="7"/>
        <v>1.4583333333333333</v>
      </c>
      <c r="S27" s="244" t="s">
        <v>14</v>
      </c>
      <c r="T27" s="245">
        <v>7</v>
      </c>
      <c r="U27" s="246" t="s">
        <v>3</v>
      </c>
      <c r="V27" s="245">
        <v>9</v>
      </c>
      <c r="W27" s="247">
        <f>IF(T27="",0,V27-T27+1)</f>
        <v>3</v>
      </c>
      <c r="X27" s="13">
        <f>(Y27-Y26)*W27</f>
        <v>0.8749999999999999</v>
      </c>
      <c r="Y27" s="249">
        <v>0.6666666666666666</v>
      </c>
    </row>
    <row r="28" spans="1:25" ht="15" customHeight="1" thickBot="1">
      <c r="A28" s="128">
        <v>43959</v>
      </c>
      <c r="B28" s="154"/>
      <c r="C28" s="25"/>
      <c r="D28" s="59"/>
      <c r="E28" s="132"/>
      <c r="J28" s="63">
        <f t="shared" si="6"/>
        <v>44417</v>
      </c>
      <c r="K28" s="64"/>
      <c r="L28" s="100"/>
      <c r="M28" s="78"/>
      <c r="N28" s="149"/>
      <c r="O28" s="83">
        <f>IF(K28+L28-M28&lt;$L$33,0,K28-M28+L28-$L$33)</f>
        <v>0</v>
      </c>
      <c r="P28" s="142">
        <f t="shared" si="1"/>
        <v>0</v>
      </c>
      <c r="Q28" s="143">
        <v>1.4583333333333333</v>
      </c>
      <c r="R28" s="145">
        <f t="shared" si="7"/>
        <v>1.4583333333333333</v>
      </c>
      <c r="S28" s="11" t="s">
        <v>14</v>
      </c>
      <c r="T28" s="12">
        <v>12</v>
      </c>
      <c r="U28" s="158" t="s">
        <v>3</v>
      </c>
      <c r="V28" s="12">
        <v>13</v>
      </c>
      <c r="W28" s="168">
        <f>IF(T28="",0,V28-T28+1)</f>
        <v>2</v>
      </c>
      <c r="X28" s="13">
        <f>(Y27-Y26)*W28</f>
        <v>0.5833333333333333</v>
      </c>
      <c r="Y28" s="171"/>
    </row>
    <row r="29" spans="1:25" ht="15" customHeight="1">
      <c r="A29" s="16">
        <v>43615</v>
      </c>
      <c r="B29" s="25"/>
      <c r="C29" s="25"/>
      <c r="D29" s="59"/>
      <c r="E29" s="132"/>
      <c r="J29" s="63">
        <f t="shared" si="6"/>
        <v>44424</v>
      </c>
      <c r="K29" s="64"/>
      <c r="L29" s="100"/>
      <c r="M29" s="78"/>
      <c r="N29" s="149"/>
      <c r="O29" s="83">
        <f>IF(K29+L29-M29&lt;$L$33,0,K29-M29+L29-$L$33)</f>
        <v>0</v>
      </c>
      <c r="P29" s="142">
        <f t="shared" si="1"/>
        <v>0</v>
      </c>
      <c r="Q29" s="143">
        <v>1.4583333333333333</v>
      </c>
      <c r="R29" s="145">
        <f t="shared" si="7"/>
        <v>1.4583333333333333</v>
      </c>
      <c r="S29" s="49" t="s">
        <v>2</v>
      </c>
      <c r="T29" s="41"/>
      <c r="U29" s="159"/>
      <c r="V29" s="41"/>
      <c r="W29" s="167"/>
      <c r="X29" s="10"/>
      <c r="Y29" s="170">
        <v>0.375</v>
      </c>
    </row>
    <row r="30" spans="1:25" ht="15" customHeight="1" thickBot="1">
      <c r="A30" s="155">
        <v>43972</v>
      </c>
      <c r="B30" s="25"/>
      <c r="C30" s="25"/>
      <c r="D30" s="59"/>
      <c r="E30" s="132"/>
      <c r="J30" s="160">
        <f t="shared" si="6"/>
        <v>44431</v>
      </c>
      <c r="K30" s="161">
        <f>X30</f>
        <v>0.8749999999999999</v>
      </c>
      <c r="L30" s="237"/>
      <c r="M30" s="238"/>
      <c r="N30" s="239">
        <v>0.5833333333333334</v>
      </c>
      <c r="O30" s="240">
        <v>0</v>
      </c>
      <c r="P30" s="241">
        <f t="shared" si="1"/>
        <v>0</v>
      </c>
      <c r="Q30" s="242"/>
      <c r="R30" s="145">
        <f t="shared" si="7"/>
        <v>1.4583333333333333</v>
      </c>
      <c r="S30" s="244" t="s">
        <v>14</v>
      </c>
      <c r="T30" s="245">
        <v>25</v>
      </c>
      <c r="U30" s="246" t="s">
        <v>3</v>
      </c>
      <c r="V30" s="245">
        <v>27</v>
      </c>
      <c r="W30" s="247">
        <f>IF(T30="",0,V30-T30+1)</f>
        <v>3</v>
      </c>
      <c r="X30" s="248">
        <f>(Y30-Y29)*W30</f>
        <v>0.8749999999999999</v>
      </c>
      <c r="Y30" s="249">
        <v>0.6666666666666666</v>
      </c>
    </row>
    <row r="31" spans="1:25" ht="15" customHeight="1" thickBot="1">
      <c r="A31" s="129">
        <v>43983</v>
      </c>
      <c r="B31" s="133"/>
      <c r="C31" s="133"/>
      <c r="D31" s="134"/>
      <c r="E31" s="135"/>
      <c r="J31" s="162">
        <f>J30+7</f>
        <v>44438</v>
      </c>
      <c r="K31" s="234">
        <f>X31</f>
        <v>0.5833333333333333</v>
      </c>
      <c r="N31" s="134"/>
      <c r="O31" s="235"/>
      <c r="P31" s="134"/>
      <c r="Q31" s="236"/>
      <c r="S31" s="11" t="s">
        <v>14</v>
      </c>
      <c r="T31" s="12">
        <v>30</v>
      </c>
      <c r="U31" s="158" t="s">
        <v>3</v>
      </c>
      <c r="V31" s="12">
        <v>31</v>
      </c>
      <c r="W31" s="168">
        <f>IF(T31="",0,V31-T31+1)-W29</f>
        <v>2</v>
      </c>
      <c r="X31" s="13">
        <f>(Y30-Y29)*W31</f>
        <v>0.5833333333333333</v>
      </c>
      <c r="Y31" s="171"/>
    </row>
    <row r="32" spans="1:17" ht="15.75" thickBot="1">
      <c r="A32" s="130">
        <v>43770</v>
      </c>
      <c r="B32" s="137" t="s">
        <v>44</v>
      </c>
      <c r="C32" s="136"/>
      <c r="D32" s="104"/>
      <c r="E32" s="80"/>
      <c r="J32" s="17"/>
      <c r="K32" s="5"/>
      <c r="L32" s="163" t="s">
        <v>30</v>
      </c>
      <c r="M32" s="164" t="s">
        <v>31</v>
      </c>
      <c r="N32" s="59"/>
      <c r="O32" s="165"/>
      <c r="P32" s="59"/>
      <c r="Q32" s="165"/>
    </row>
    <row r="33" spans="1:24" ht="15.75" thickBot="1">
      <c r="A33" s="16">
        <v>43824</v>
      </c>
      <c r="B33" s="25"/>
      <c r="C33" s="25"/>
      <c r="D33" s="59"/>
      <c r="E33" s="132"/>
      <c r="I33" s="102"/>
      <c r="J33" s="103" t="s">
        <v>40</v>
      </c>
      <c r="K33" s="41"/>
      <c r="L33" s="198">
        <f>W2*W4</f>
        <v>1.4583333333333333</v>
      </c>
      <c r="M33" s="198"/>
      <c r="N33" s="104"/>
      <c r="O33" s="104" t="s">
        <v>45</v>
      </c>
      <c r="P33" s="80"/>
      <c r="Q33" s="59"/>
      <c r="V33" s="22" t="s">
        <v>26</v>
      </c>
      <c r="W33" s="9">
        <f>W19+W23+W28+W31+W21+W25</f>
        <v>9</v>
      </c>
      <c r="X33" s="8">
        <f>SUM(X19:X31)</f>
        <v>4.374999999999999</v>
      </c>
    </row>
    <row r="34" spans="1:17" ht="14.25">
      <c r="A34" s="61">
        <v>43831</v>
      </c>
      <c r="B34" s="25"/>
      <c r="C34" s="25"/>
      <c r="D34" s="59"/>
      <c r="E34" s="132"/>
      <c r="I34" s="58"/>
      <c r="J34" s="88" t="s">
        <v>38</v>
      </c>
      <c r="K34" s="3"/>
      <c r="L34" s="196">
        <v>0.5833333333333334</v>
      </c>
      <c r="M34" s="196"/>
      <c r="N34" s="59"/>
      <c r="O34" s="89">
        <f>L34/7</f>
        <v>0.08333333333333334</v>
      </c>
      <c r="P34" s="105" t="s">
        <v>39</v>
      </c>
      <c r="Q34" s="59"/>
    </row>
    <row r="35" spans="1:17" ht="14.25">
      <c r="A35" s="128">
        <v>43934</v>
      </c>
      <c r="B35" s="3"/>
      <c r="C35" s="3"/>
      <c r="D35" s="59"/>
      <c r="E35" s="132"/>
      <c r="I35" s="58"/>
      <c r="J35" s="116" t="s">
        <v>34</v>
      </c>
      <c r="K35" s="117"/>
      <c r="L35" s="194">
        <f>SUM(H2:H24)+SUM(Q2:Q30)</f>
        <v>13.125</v>
      </c>
      <c r="M35" s="194"/>
      <c r="N35" s="118"/>
      <c r="O35" s="119">
        <f>L35/Y4</f>
        <v>1.875</v>
      </c>
      <c r="P35" s="120" t="s">
        <v>39</v>
      </c>
      <c r="Q35" s="59"/>
    </row>
    <row r="36" spans="1:17" ht="15" thickBot="1">
      <c r="A36" s="129">
        <v>44026</v>
      </c>
      <c r="B36" s="12"/>
      <c r="C36" s="12"/>
      <c r="D36" s="134"/>
      <c r="E36" s="135"/>
      <c r="I36" s="58"/>
      <c r="J36" s="106" t="s">
        <v>42</v>
      </c>
      <c r="K36" s="107"/>
      <c r="L36" s="197">
        <f>SUM(F2:F24)+SUM(O2:O30)</f>
        <v>4.5</v>
      </c>
      <c r="M36" s="197"/>
      <c r="N36" s="108"/>
      <c r="O36" s="109">
        <f>L36/Y4</f>
        <v>0.6428571428571429</v>
      </c>
      <c r="P36" s="110" t="s">
        <v>39</v>
      </c>
      <c r="Q36" s="90"/>
    </row>
    <row r="37" spans="9:17" ht="15" thickBot="1">
      <c r="I37" s="60"/>
      <c r="J37" s="111" t="s">
        <v>35</v>
      </c>
      <c r="K37" s="112"/>
      <c r="L37" s="195">
        <f>SUM(G2:G24)+SUM(P2:P30)</f>
        <v>4.604166666666666</v>
      </c>
      <c r="M37" s="195"/>
      <c r="N37" s="113"/>
      <c r="O37" s="114">
        <f>L37/Y4</f>
        <v>0.6577380952380951</v>
      </c>
      <c r="P37" s="115" t="s">
        <v>39</v>
      </c>
      <c r="Q37" s="91"/>
    </row>
    <row r="38" spans="9:17" ht="14.25">
      <c r="I38" s="88"/>
      <c r="J38" s="88"/>
      <c r="K38" s="3"/>
      <c r="L38" s="3"/>
      <c r="M38" s="59"/>
      <c r="N38" s="59"/>
      <c r="O38" s="59"/>
      <c r="P38" s="59"/>
      <c r="Q38" s="59"/>
    </row>
    <row r="40" ht="14.25">
      <c r="M40" s="189"/>
    </row>
    <row r="41" ht="14.25">
      <c r="M41" s="19"/>
    </row>
    <row r="42" ht="14.25">
      <c r="M42" s="19"/>
    </row>
    <row r="43" ht="14.25">
      <c r="M43" s="19"/>
    </row>
    <row r="44" ht="14.25">
      <c r="M44" s="19"/>
    </row>
    <row r="45" ht="14.25">
      <c r="M45" s="19"/>
    </row>
  </sheetData>
  <sheetProtection/>
  <mergeCells count="21">
    <mergeCell ref="T4:U4"/>
    <mergeCell ref="W8:X8"/>
    <mergeCell ref="W3:X3"/>
    <mergeCell ref="W2:X2"/>
    <mergeCell ref="W6:X6"/>
    <mergeCell ref="T7:U7"/>
    <mergeCell ref="S9:U9"/>
    <mergeCell ref="T5:U5"/>
    <mergeCell ref="T6:U6"/>
    <mergeCell ref="W4:X4"/>
    <mergeCell ref="C1:D1"/>
    <mergeCell ref="L1:M1"/>
    <mergeCell ref="S1:U1"/>
    <mergeCell ref="T2:U2"/>
    <mergeCell ref="T3:U3"/>
    <mergeCell ref="L35:M35"/>
    <mergeCell ref="L37:M37"/>
    <mergeCell ref="L34:M34"/>
    <mergeCell ref="L36:M36"/>
    <mergeCell ref="L33:M33"/>
    <mergeCell ref="S16:T16"/>
  </mergeCells>
  <printOptions horizontalCentered="1" verticalCentered="1"/>
  <pageMargins left="0.26" right="0.21" top="0.65" bottom="0.28" header="0.31496062992125984" footer="0.15748031496062992"/>
  <pageSetup horizontalDpi="600" verticalDpi="600" orientation="landscape" paperSize="9" scale="80" r:id="rId3"/>
  <headerFooter alignWithMargins="0">
    <oddHeader>&amp;C&amp;"Arial,Gras"&amp;12TEMPS DE TRAVAIL DE 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8" sqref="O8:P8"/>
    </sheetView>
  </sheetViews>
  <sheetFormatPr defaultColWidth="12.57421875" defaultRowHeight="12.75"/>
  <cols>
    <col min="1" max="1" width="16.57421875" style="2" customWidth="1"/>
    <col min="2" max="2" width="6.7109375" style="1" bestFit="1" customWidth="1"/>
    <col min="3" max="3" width="6.140625" style="1" customWidth="1"/>
    <col min="4" max="4" width="6.140625" style="18" customWidth="1"/>
    <col min="5" max="5" width="1.421875" style="2" customWidth="1"/>
    <col min="6" max="6" width="16.28125" style="2" customWidth="1"/>
    <col min="7" max="7" width="6.140625" style="1" bestFit="1" customWidth="1"/>
    <col min="8" max="8" width="6.140625" style="1" customWidth="1"/>
    <col min="9" max="9" width="6.140625" style="18" customWidth="1"/>
    <col min="10" max="10" width="1.8515625" style="2" customWidth="1"/>
    <col min="11" max="11" width="14.7109375" style="2" bestFit="1" customWidth="1"/>
    <col min="12" max="13" width="6.140625" style="2" bestFit="1" customWidth="1"/>
    <col min="14" max="14" width="6.8515625" style="2" customWidth="1"/>
    <col min="15" max="15" width="7.140625" style="2" customWidth="1"/>
    <col min="16" max="16" width="7.28125" style="2" bestFit="1" customWidth="1"/>
    <col min="17" max="17" width="8.8515625" style="1" customWidth="1"/>
    <col min="18" max="18" width="3.421875" style="2" customWidth="1"/>
    <col min="19" max="16384" width="12.57421875" style="2" customWidth="1"/>
  </cols>
  <sheetData>
    <row r="1" spans="1:18" ht="15.75" thickBot="1">
      <c r="A1" s="70" t="s">
        <v>5</v>
      </c>
      <c r="B1" s="71" t="s">
        <v>6</v>
      </c>
      <c r="C1" s="226" t="s">
        <v>21</v>
      </c>
      <c r="D1" s="227"/>
      <c r="E1" s="1"/>
      <c r="F1" s="70" t="s">
        <v>5</v>
      </c>
      <c r="G1" s="185" t="s">
        <v>6</v>
      </c>
      <c r="H1" s="228" t="s">
        <v>21</v>
      </c>
      <c r="I1" s="210"/>
      <c r="K1" s="211" t="s">
        <v>17</v>
      </c>
      <c r="L1" s="212"/>
      <c r="M1" s="213"/>
      <c r="N1" s="23"/>
      <c r="Q1" s="5"/>
      <c r="R1" s="3"/>
    </row>
    <row r="2" spans="1:18" ht="15" customHeight="1" thickBot="1">
      <c r="A2" s="68">
        <v>44075</v>
      </c>
      <c r="B2" s="69">
        <f>tts</f>
        <v>1.666666666666667</v>
      </c>
      <c r="C2" s="46"/>
      <c r="D2" s="186"/>
      <c r="F2" s="250">
        <f>A24+7</f>
        <v>44235</v>
      </c>
      <c r="G2" s="251">
        <f>tts</f>
        <v>1.666666666666667</v>
      </c>
      <c r="H2" s="252"/>
      <c r="I2" s="253"/>
      <c r="K2" s="9" t="s">
        <v>4</v>
      </c>
      <c r="L2" s="201">
        <f>SUM(B2:B34)+SUM(G2:G31)</f>
        <v>66.33333333333337</v>
      </c>
      <c r="M2" s="202"/>
      <c r="N2" s="5"/>
      <c r="O2" s="221">
        <v>66.95833333333333</v>
      </c>
      <c r="P2" s="222"/>
      <c r="Q2" s="28"/>
      <c r="R2" s="3"/>
    </row>
    <row r="3" spans="1:18" ht="15" customHeight="1">
      <c r="A3" s="61">
        <f>A2+6</f>
        <v>44081</v>
      </c>
      <c r="B3" s="62">
        <f>tts</f>
        <v>1.666666666666667</v>
      </c>
      <c r="C3" s="46"/>
      <c r="D3" s="180"/>
      <c r="F3" s="61">
        <f aca="true" t="shared" si="0" ref="F3:F31">F2+7</f>
        <v>44242</v>
      </c>
      <c r="G3" s="7">
        <f>tts</f>
        <v>1.666666666666667</v>
      </c>
      <c r="H3" s="46"/>
      <c r="I3" s="180"/>
      <c r="K3" s="4" t="s">
        <v>24</v>
      </c>
      <c r="L3" s="214">
        <f>L2-P31</f>
        <v>65.75000000000004</v>
      </c>
      <c r="M3" s="215"/>
      <c r="N3" s="24"/>
      <c r="O3" s="220" t="s">
        <v>22</v>
      </c>
      <c r="P3" s="220"/>
      <c r="Q3" s="29"/>
      <c r="R3" s="3"/>
    </row>
    <row r="4" spans="1:18" ht="15" customHeight="1">
      <c r="A4" s="61">
        <f aca="true" t="shared" si="1" ref="A4:A24">A3+7</f>
        <v>44088</v>
      </c>
      <c r="B4" s="62">
        <f>tts</f>
        <v>1.666666666666667</v>
      </c>
      <c r="C4" s="46"/>
      <c r="D4" s="180"/>
      <c r="F4" s="63">
        <f t="shared" si="0"/>
        <v>44249</v>
      </c>
      <c r="G4" s="6">
        <f>P23</f>
        <v>0.8749999999999999</v>
      </c>
      <c r="H4" s="45"/>
      <c r="I4" s="181"/>
      <c r="K4" s="4" t="s">
        <v>0</v>
      </c>
      <c r="L4" s="216">
        <f>P31</f>
        <v>0.5833333333333333</v>
      </c>
      <c r="M4" s="217"/>
      <c r="N4" s="24"/>
      <c r="O4" s="225">
        <v>1</v>
      </c>
      <c r="P4" s="225"/>
      <c r="Q4" s="32"/>
      <c r="R4" s="3"/>
    </row>
    <row r="5" spans="1:18" ht="15" customHeight="1" thickBot="1">
      <c r="A5" s="61">
        <f t="shared" si="1"/>
        <v>44095</v>
      </c>
      <c r="B5" s="62">
        <f>tts</f>
        <v>1.666666666666667</v>
      </c>
      <c r="C5" s="46"/>
      <c r="D5" s="180"/>
      <c r="F5" s="63">
        <f t="shared" si="0"/>
        <v>44256</v>
      </c>
      <c r="G5" s="6">
        <v>0</v>
      </c>
      <c r="H5" s="45"/>
      <c r="I5" s="178"/>
      <c r="K5" s="31" t="s">
        <v>28</v>
      </c>
      <c r="L5" s="206">
        <f>SUM(C:C)+SUM(H:H)</f>
        <v>0</v>
      </c>
      <c r="M5" s="207"/>
      <c r="N5" s="25"/>
      <c r="O5" s="30" t="s">
        <v>25</v>
      </c>
      <c r="P5" s="1"/>
      <c r="Q5" s="5"/>
      <c r="R5" s="3"/>
    </row>
    <row r="6" spans="1:18" ht="15" customHeight="1" thickBot="1">
      <c r="A6" s="61">
        <f t="shared" si="1"/>
        <v>44102</v>
      </c>
      <c r="B6" s="62">
        <f>tts</f>
        <v>1.666666666666667</v>
      </c>
      <c r="C6" s="46"/>
      <c r="D6" s="180"/>
      <c r="F6" s="61">
        <f t="shared" si="0"/>
        <v>44263</v>
      </c>
      <c r="G6" s="7">
        <f aca="true" t="shared" si="2" ref="G4:G22">$N$15</f>
        <v>1.666666666666667</v>
      </c>
      <c r="H6" s="45"/>
      <c r="I6" s="180"/>
      <c r="K6" s="31" t="s">
        <v>29</v>
      </c>
      <c r="L6" s="206">
        <f>SUM(D:D)+SUM(I:I)</f>
        <v>0</v>
      </c>
      <c r="M6" s="207"/>
      <c r="N6" s="5"/>
      <c r="O6" s="231">
        <f>O2*O4</f>
        <v>66.95833333333333</v>
      </c>
      <c r="P6" s="232"/>
      <c r="Q6" s="27"/>
      <c r="R6" s="21"/>
    </row>
    <row r="7" spans="1:18" ht="15" customHeight="1" thickBot="1">
      <c r="A7" s="61">
        <f t="shared" si="1"/>
        <v>44109</v>
      </c>
      <c r="B7" s="62">
        <f>tts</f>
        <v>1.666666666666667</v>
      </c>
      <c r="C7" s="46"/>
      <c r="D7" s="180"/>
      <c r="F7" s="61">
        <f t="shared" si="0"/>
        <v>44270</v>
      </c>
      <c r="G7" s="7">
        <f t="shared" si="2"/>
        <v>1.666666666666667</v>
      </c>
      <c r="H7" s="45"/>
      <c r="I7" s="180"/>
      <c r="K7" s="9" t="s">
        <v>4</v>
      </c>
      <c r="L7" s="201">
        <f>L2+L5-L6</f>
        <v>66.33333333333337</v>
      </c>
      <c r="M7" s="202"/>
      <c r="N7" s="26"/>
      <c r="O7" s="48" t="s">
        <v>32</v>
      </c>
      <c r="P7" s="47">
        <v>0.5833333333333334</v>
      </c>
      <c r="Q7" s="2"/>
      <c r="R7" s="1"/>
    </row>
    <row r="8" spans="1:16" ht="15" customHeight="1" thickBot="1">
      <c r="A8" s="61">
        <f t="shared" si="1"/>
        <v>44116</v>
      </c>
      <c r="B8" s="62">
        <f>tts</f>
        <v>1.666666666666667</v>
      </c>
      <c r="C8" s="46"/>
      <c r="D8" s="180"/>
      <c r="F8" s="61">
        <f t="shared" si="0"/>
        <v>44277</v>
      </c>
      <c r="G8" s="7">
        <f t="shared" si="2"/>
        <v>1.666666666666667</v>
      </c>
      <c r="H8" s="45"/>
      <c r="I8" s="180"/>
      <c r="O8" s="229">
        <f>O6-P7</f>
        <v>66.375</v>
      </c>
      <c r="P8" s="230"/>
    </row>
    <row r="9" spans="1:13" ht="15" customHeight="1" thickBot="1">
      <c r="A9" s="63">
        <f t="shared" si="1"/>
        <v>44123</v>
      </c>
      <c r="B9" s="64">
        <f>P19</f>
        <v>0.5833333333333333</v>
      </c>
      <c r="C9" s="45"/>
      <c r="D9" s="178"/>
      <c r="F9" s="61">
        <f t="shared" si="0"/>
        <v>44284</v>
      </c>
      <c r="G9" s="7">
        <f t="shared" si="2"/>
        <v>1.666666666666667</v>
      </c>
      <c r="H9" s="45"/>
      <c r="I9" s="180"/>
      <c r="K9" s="203" t="s">
        <v>12</v>
      </c>
      <c r="L9" s="204"/>
      <c r="M9" s="205"/>
    </row>
    <row r="10" spans="1:17" ht="15" customHeight="1">
      <c r="A10" s="63">
        <f t="shared" si="1"/>
        <v>44130</v>
      </c>
      <c r="B10" s="64">
        <v>0</v>
      </c>
      <c r="C10" s="45"/>
      <c r="D10" s="181"/>
      <c r="F10" s="61">
        <f t="shared" si="0"/>
        <v>44291</v>
      </c>
      <c r="G10" s="7">
        <f t="shared" si="2"/>
        <v>1.666666666666667</v>
      </c>
      <c r="H10" s="45"/>
      <c r="I10" s="180"/>
      <c r="K10" s="38" t="s">
        <v>7</v>
      </c>
      <c r="L10" s="52">
        <v>0.34375</v>
      </c>
      <c r="M10" s="55">
        <v>0.7083333333333334</v>
      </c>
      <c r="N10" s="33">
        <f>M10-L10</f>
        <v>0.36458333333333337</v>
      </c>
      <c r="O10" s="3"/>
      <c r="P10" s="37"/>
      <c r="Q10" s="37"/>
    </row>
    <row r="11" spans="1:17" ht="15">
      <c r="A11" s="61">
        <f t="shared" si="1"/>
        <v>44137</v>
      </c>
      <c r="B11" s="62">
        <f>tts</f>
        <v>1.666666666666667</v>
      </c>
      <c r="C11" s="45"/>
      <c r="D11" s="178"/>
      <c r="F11" s="61">
        <f t="shared" si="0"/>
        <v>44298</v>
      </c>
      <c r="G11" s="7">
        <f t="shared" si="2"/>
        <v>1.666666666666667</v>
      </c>
      <c r="H11" s="45"/>
      <c r="I11" s="180"/>
      <c r="K11" s="39" t="s">
        <v>8</v>
      </c>
      <c r="L11" s="53">
        <v>0.34375</v>
      </c>
      <c r="M11" s="56">
        <v>0.7083333333333334</v>
      </c>
      <c r="N11" s="34">
        <f>M11-L11</f>
        <v>0.36458333333333337</v>
      </c>
      <c r="O11" s="3"/>
      <c r="P11" s="37"/>
      <c r="Q11" s="37"/>
    </row>
    <row r="12" spans="1:17" ht="15" customHeight="1">
      <c r="A12" s="61">
        <f t="shared" si="1"/>
        <v>44144</v>
      </c>
      <c r="B12" s="62">
        <f>tts</f>
        <v>1.666666666666667</v>
      </c>
      <c r="C12" s="46"/>
      <c r="D12" s="180"/>
      <c r="F12" s="63">
        <f t="shared" si="0"/>
        <v>44305</v>
      </c>
      <c r="G12" s="6">
        <f>P25</f>
        <v>0.8749999999999999</v>
      </c>
      <c r="H12" s="45"/>
      <c r="I12" s="178"/>
      <c r="K12" s="39" t="s">
        <v>9</v>
      </c>
      <c r="L12" s="53">
        <v>0.34375</v>
      </c>
      <c r="M12" s="56">
        <v>0.5520833333333334</v>
      </c>
      <c r="N12" s="34">
        <f>M12-L12</f>
        <v>0.20833333333333337</v>
      </c>
      <c r="O12" s="3"/>
      <c r="P12" s="37"/>
      <c r="Q12" s="37"/>
    </row>
    <row r="13" spans="1:17" ht="15" customHeight="1">
      <c r="A13" s="61">
        <f t="shared" si="1"/>
        <v>44151</v>
      </c>
      <c r="B13" s="62">
        <f>tts</f>
        <v>1.666666666666667</v>
      </c>
      <c r="C13" s="46"/>
      <c r="D13" s="180"/>
      <c r="F13" s="63">
        <f t="shared" si="0"/>
        <v>44312</v>
      </c>
      <c r="G13" s="6">
        <v>0</v>
      </c>
      <c r="H13" s="45"/>
      <c r="I13" s="178"/>
      <c r="K13" s="39" t="s">
        <v>10</v>
      </c>
      <c r="L13" s="53">
        <v>0.34375</v>
      </c>
      <c r="M13" s="56">
        <v>0.7083333333333334</v>
      </c>
      <c r="N13" s="34">
        <f>M13-L13</f>
        <v>0.36458333333333337</v>
      </c>
      <c r="O13" s="3"/>
      <c r="P13" s="37"/>
      <c r="Q13" s="37"/>
    </row>
    <row r="14" spans="1:17" ht="15" customHeight="1" thickBot="1">
      <c r="A14" s="61">
        <f t="shared" si="1"/>
        <v>44158</v>
      </c>
      <c r="B14" s="62">
        <f>tts</f>
        <v>1.666666666666667</v>
      </c>
      <c r="C14" s="46"/>
      <c r="D14" s="180"/>
      <c r="F14" s="61">
        <f t="shared" si="0"/>
        <v>44319</v>
      </c>
      <c r="G14" s="7">
        <f t="shared" si="2"/>
        <v>1.666666666666667</v>
      </c>
      <c r="H14" s="45"/>
      <c r="I14" s="180"/>
      <c r="K14" s="40" t="s">
        <v>11</v>
      </c>
      <c r="L14" s="54">
        <v>0.34375</v>
      </c>
      <c r="M14" s="57">
        <v>0.7083333333333334</v>
      </c>
      <c r="N14" s="35">
        <f>M14-L14</f>
        <v>0.36458333333333337</v>
      </c>
      <c r="O14" s="3"/>
      <c r="P14" s="37"/>
      <c r="Q14" s="37"/>
    </row>
    <row r="15" spans="1:17" ht="15" customHeight="1" thickBot="1">
      <c r="A15" s="61">
        <f t="shared" si="1"/>
        <v>44165</v>
      </c>
      <c r="B15" s="62">
        <f>tts</f>
        <v>1.666666666666667</v>
      </c>
      <c r="C15" s="46"/>
      <c r="D15" s="180"/>
      <c r="F15" s="61">
        <f t="shared" si="0"/>
        <v>44326</v>
      </c>
      <c r="G15" s="7">
        <f t="shared" si="2"/>
        <v>1.666666666666667</v>
      </c>
      <c r="H15" s="45"/>
      <c r="I15" s="180"/>
      <c r="N15" s="8">
        <f>SUM(N10:N14)</f>
        <v>1.666666666666667</v>
      </c>
      <c r="O15" s="3"/>
      <c r="P15" s="37"/>
      <c r="Q15" s="37"/>
    </row>
    <row r="16" spans="1:17" ht="15" customHeight="1" thickBot="1">
      <c r="A16" s="61">
        <f t="shared" si="1"/>
        <v>44172</v>
      </c>
      <c r="B16" s="62">
        <f>tts</f>
        <v>1.666666666666667</v>
      </c>
      <c r="C16" s="46"/>
      <c r="D16" s="180"/>
      <c r="F16" s="61">
        <f t="shared" si="0"/>
        <v>44333</v>
      </c>
      <c r="G16" s="7">
        <f t="shared" si="2"/>
        <v>1.666666666666667</v>
      </c>
      <c r="H16" s="45"/>
      <c r="I16" s="180"/>
      <c r="K16" s="199" t="s">
        <v>0</v>
      </c>
      <c r="L16" s="200"/>
      <c r="O16" s="3"/>
      <c r="P16" s="37"/>
      <c r="Q16" s="37"/>
    </row>
    <row r="17" spans="1:17" ht="15" customHeight="1" thickBot="1">
      <c r="A17" s="61">
        <f t="shared" si="1"/>
        <v>44179</v>
      </c>
      <c r="B17" s="62">
        <f>tts</f>
        <v>1.666666666666667</v>
      </c>
      <c r="C17" s="46"/>
      <c r="D17" s="180"/>
      <c r="F17" s="61">
        <f t="shared" si="0"/>
        <v>44340</v>
      </c>
      <c r="G17" s="7">
        <f t="shared" si="2"/>
        <v>1.666666666666667</v>
      </c>
      <c r="H17" s="45"/>
      <c r="I17" s="180"/>
      <c r="K17" s="42" t="s">
        <v>16</v>
      </c>
      <c r="L17" s="43"/>
      <c r="M17" s="43"/>
      <c r="N17" s="44"/>
      <c r="O17" s="166" t="s">
        <v>15</v>
      </c>
      <c r="P17" s="9" t="s">
        <v>6</v>
      </c>
      <c r="Q17" s="169" t="s">
        <v>23</v>
      </c>
    </row>
    <row r="18" spans="1:17" ht="15" customHeight="1">
      <c r="A18" s="63">
        <f>A17+7</f>
        <v>44186</v>
      </c>
      <c r="B18" s="64">
        <f>P21</f>
        <v>0</v>
      </c>
      <c r="C18" s="45"/>
      <c r="D18" s="181"/>
      <c r="F18" s="61">
        <f t="shared" si="0"/>
        <v>44347</v>
      </c>
      <c r="G18" s="7">
        <f t="shared" si="2"/>
        <v>1.666666666666667</v>
      </c>
      <c r="H18" s="45"/>
      <c r="I18" s="180"/>
      <c r="K18" s="49" t="s">
        <v>27</v>
      </c>
      <c r="L18" s="41"/>
      <c r="M18" s="41"/>
      <c r="N18" s="41"/>
      <c r="O18" s="167"/>
      <c r="P18" s="10"/>
      <c r="Q18" s="170">
        <v>0.375</v>
      </c>
    </row>
    <row r="19" spans="1:17" ht="15" customHeight="1" thickBot="1">
      <c r="A19" s="63">
        <f t="shared" si="1"/>
        <v>44193</v>
      </c>
      <c r="B19" s="64">
        <v>0</v>
      </c>
      <c r="C19" s="45"/>
      <c r="D19" s="181"/>
      <c r="F19" s="61">
        <f t="shared" si="0"/>
        <v>44354</v>
      </c>
      <c r="G19" s="7">
        <f t="shared" si="2"/>
        <v>1.666666666666667</v>
      </c>
      <c r="H19" s="45"/>
      <c r="I19" s="180"/>
      <c r="K19" s="11" t="s">
        <v>14</v>
      </c>
      <c r="L19" s="50">
        <v>23</v>
      </c>
      <c r="M19" s="158" t="s">
        <v>3</v>
      </c>
      <c r="N19" s="50">
        <v>24</v>
      </c>
      <c r="O19" s="168">
        <f>IF(L19="",0,N19-L19+1)</f>
        <v>2</v>
      </c>
      <c r="P19" s="13">
        <f>(Q19-Q18)*O19</f>
        <v>0.5833333333333333</v>
      </c>
      <c r="Q19" s="171">
        <v>0.6666666666666666</v>
      </c>
    </row>
    <row r="20" spans="1:17" ht="15" customHeight="1">
      <c r="A20" s="61">
        <f>A19+7</f>
        <v>44200</v>
      </c>
      <c r="B20" s="62">
        <f>tts</f>
        <v>1.666666666666667</v>
      </c>
      <c r="C20" s="45"/>
      <c r="D20" s="178"/>
      <c r="F20" s="61">
        <f t="shared" si="0"/>
        <v>44361</v>
      </c>
      <c r="G20" s="7">
        <f t="shared" si="2"/>
        <v>1.666666666666667</v>
      </c>
      <c r="H20" s="45"/>
      <c r="I20" s="180"/>
      <c r="K20" s="49" t="s">
        <v>19</v>
      </c>
      <c r="L20" s="41"/>
      <c r="M20" s="159"/>
      <c r="N20" s="41"/>
      <c r="O20" s="167"/>
      <c r="P20" s="10"/>
      <c r="Q20" s="170">
        <v>0.3541666666666667</v>
      </c>
    </row>
    <row r="21" spans="1:17" ht="15" customHeight="1" thickBot="1">
      <c r="A21" s="61">
        <f t="shared" si="1"/>
        <v>44207</v>
      </c>
      <c r="B21" s="62">
        <f>tts</f>
        <v>1.666666666666667</v>
      </c>
      <c r="C21" s="46"/>
      <c r="D21" s="180"/>
      <c r="F21" s="61">
        <f t="shared" si="0"/>
        <v>44368</v>
      </c>
      <c r="G21" s="7">
        <f t="shared" si="2"/>
        <v>1.666666666666667</v>
      </c>
      <c r="H21" s="45"/>
      <c r="I21" s="180"/>
      <c r="K21" s="11" t="s">
        <v>14</v>
      </c>
      <c r="L21" s="12"/>
      <c r="M21" s="158" t="s">
        <v>3</v>
      </c>
      <c r="N21" s="12"/>
      <c r="O21" s="168">
        <f>IF(L21="",0,N21-L21+1)</f>
        <v>0</v>
      </c>
      <c r="P21" s="13">
        <f>(Q21-Q20)*O21</f>
        <v>0</v>
      </c>
      <c r="Q21" s="171">
        <v>0.6666666666666666</v>
      </c>
    </row>
    <row r="22" spans="1:17" ht="15" customHeight="1">
      <c r="A22" s="61">
        <f t="shared" si="1"/>
        <v>44214</v>
      </c>
      <c r="B22" s="62">
        <f>tts</f>
        <v>1.666666666666667</v>
      </c>
      <c r="C22" s="46"/>
      <c r="D22" s="180"/>
      <c r="F22" s="61">
        <f t="shared" si="0"/>
        <v>44375</v>
      </c>
      <c r="G22" s="7">
        <f t="shared" si="2"/>
        <v>1.666666666666667</v>
      </c>
      <c r="H22" s="45"/>
      <c r="I22" s="180"/>
      <c r="K22" s="49" t="s">
        <v>18</v>
      </c>
      <c r="L22" s="41"/>
      <c r="M22" s="159"/>
      <c r="N22" s="41"/>
      <c r="O22" s="167"/>
      <c r="P22" s="10"/>
      <c r="Q22" s="170">
        <v>0.375</v>
      </c>
    </row>
    <row r="23" spans="1:17" ht="15" customHeight="1" thickBot="1">
      <c r="A23" s="61">
        <f t="shared" si="1"/>
        <v>44221</v>
      </c>
      <c r="B23" s="62">
        <f>tts</f>
        <v>1.666666666666667</v>
      </c>
      <c r="C23" s="46"/>
      <c r="D23" s="180"/>
      <c r="F23" s="63">
        <f t="shared" si="0"/>
        <v>44382</v>
      </c>
      <c r="G23" s="7">
        <f>P27</f>
        <v>0.8749999999999999</v>
      </c>
      <c r="H23" s="45"/>
      <c r="I23" s="180"/>
      <c r="K23" s="11" t="s">
        <v>14</v>
      </c>
      <c r="L23" s="12">
        <v>15</v>
      </c>
      <c r="M23" s="158" t="s">
        <v>3</v>
      </c>
      <c r="N23" s="12">
        <v>17</v>
      </c>
      <c r="O23" s="168">
        <f>IF(L23="",0,N23-L23+1)</f>
        <v>3</v>
      </c>
      <c r="P23" s="13">
        <f>IF(L23="","",(Q23-Q22)*O23)</f>
        <v>0.8749999999999999</v>
      </c>
      <c r="Q23" s="171">
        <v>0.6666666666666666</v>
      </c>
    </row>
    <row r="24" spans="1:17" ht="15" customHeight="1" thickBot="1">
      <c r="A24" s="65">
        <f t="shared" si="1"/>
        <v>44228</v>
      </c>
      <c r="B24" s="66">
        <f>tts</f>
        <v>1.666666666666667</v>
      </c>
      <c r="C24" s="187"/>
      <c r="D24" s="188"/>
      <c r="F24" s="63">
        <f t="shared" si="0"/>
        <v>44389</v>
      </c>
      <c r="G24" s="6">
        <f>P28</f>
        <v>0.8749999999999999</v>
      </c>
      <c r="H24" s="45"/>
      <c r="I24" s="181"/>
      <c r="K24" s="49" t="s">
        <v>20</v>
      </c>
      <c r="L24" s="41"/>
      <c r="M24" s="159"/>
      <c r="N24" s="41"/>
      <c r="O24" s="167"/>
      <c r="P24" s="10"/>
      <c r="Q24" s="170">
        <v>0.375</v>
      </c>
    </row>
    <row r="25" spans="1:17" ht="15" customHeight="1" thickBot="1">
      <c r="A25" s="19"/>
      <c r="B25" s="19"/>
      <c r="C25" s="19" t="s">
        <v>30</v>
      </c>
      <c r="D25" s="36" t="s">
        <v>31</v>
      </c>
      <c r="F25" s="63">
        <f t="shared" si="0"/>
        <v>44396</v>
      </c>
      <c r="G25" s="6"/>
      <c r="H25" s="45"/>
      <c r="I25" s="181"/>
      <c r="K25" s="11" t="s">
        <v>14</v>
      </c>
      <c r="L25" s="12">
        <v>19</v>
      </c>
      <c r="M25" s="158" t="s">
        <v>3</v>
      </c>
      <c r="N25" s="12">
        <v>21</v>
      </c>
      <c r="O25" s="168">
        <f>IF(L25="",0,N25-L25+1)</f>
        <v>3</v>
      </c>
      <c r="P25" s="13">
        <f>(Q25-Q24)*O25</f>
        <v>0.8749999999999999</v>
      </c>
      <c r="Q25" s="171">
        <v>0.6666666666666666</v>
      </c>
    </row>
    <row r="26" spans="1:17" ht="15" customHeight="1">
      <c r="A26" s="15" t="s">
        <v>13</v>
      </c>
      <c r="B26" s="19"/>
      <c r="C26" s="19"/>
      <c r="F26" s="63">
        <f t="shared" si="0"/>
        <v>44403</v>
      </c>
      <c r="G26" s="6"/>
      <c r="H26" s="45"/>
      <c r="I26" s="181"/>
      <c r="K26" s="49" t="s">
        <v>1</v>
      </c>
      <c r="L26" s="41"/>
      <c r="M26" s="159"/>
      <c r="N26" s="41"/>
      <c r="O26" s="167"/>
      <c r="P26" s="10"/>
      <c r="Q26" s="170">
        <v>0.375</v>
      </c>
    </row>
    <row r="27" spans="1:17" ht="15" customHeight="1" thickBot="1">
      <c r="A27" s="16">
        <v>44146</v>
      </c>
      <c r="B27" s="173">
        <v>0.20833333333333334</v>
      </c>
      <c r="C27" s="20"/>
      <c r="F27" s="63">
        <f t="shared" si="0"/>
        <v>44410</v>
      </c>
      <c r="G27" s="6"/>
      <c r="H27" s="45"/>
      <c r="I27" s="181"/>
      <c r="K27" s="244" t="s">
        <v>14</v>
      </c>
      <c r="L27" s="245">
        <v>7</v>
      </c>
      <c r="M27" s="246" t="s">
        <v>3</v>
      </c>
      <c r="N27" s="245">
        <v>9</v>
      </c>
      <c r="O27" s="247">
        <f>IF(L27="",0,N27-L27+1)</f>
        <v>3</v>
      </c>
      <c r="P27" s="13">
        <f>(Q27-Q26)*O27</f>
        <v>0.8749999999999999</v>
      </c>
      <c r="Q27" s="249">
        <v>0.6666666666666666</v>
      </c>
    </row>
    <row r="28" spans="1:17" ht="15" customHeight="1" thickBot="1">
      <c r="A28" s="16">
        <v>43934</v>
      </c>
      <c r="B28" s="173"/>
      <c r="C28" s="20"/>
      <c r="F28" s="63">
        <f t="shared" si="0"/>
        <v>44417</v>
      </c>
      <c r="G28" s="6"/>
      <c r="H28" s="45"/>
      <c r="I28" s="181"/>
      <c r="K28" s="11" t="s">
        <v>14</v>
      </c>
      <c r="L28" s="12">
        <v>12</v>
      </c>
      <c r="M28" s="158" t="s">
        <v>3</v>
      </c>
      <c r="N28" s="12">
        <v>14</v>
      </c>
      <c r="O28" s="168">
        <f>IF(L28="",0,N28-L28+1)</f>
        <v>3</v>
      </c>
      <c r="P28" s="13">
        <f>(Q27-Q26)*O28</f>
        <v>0.8749999999999999</v>
      </c>
      <c r="Q28" s="171"/>
    </row>
    <row r="29" spans="1:17" ht="15" customHeight="1">
      <c r="A29" s="16">
        <v>43952</v>
      </c>
      <c r="B29" s="173"/>
      <c r="C29" s="20"/>
      <c r="F29" s="63">
        <f t="shared" si="0"/>
        <v>44424</v>
      </c>
      <c r="G29" s="6"/>
      <c r="H29" s="45"/>
      <c r="I29" s="181"/>
      <c r="K29" s="49" t="s">
        <v>2</v>
      </c>
      <c r="L29" s="41"/>
      <c r="M29" s="159"/>
      <c r="N29" s="41"/>
      <c r="O29" s="167"/>
      <c r="P29" s="10"/>
      <c r="Q29" s="170">
        <v>0.375</v>
      </c>
    </row>
    <row r="30" spans="1:17" ht="15" customHeight="1" thickBot="1">
      <c r="A30" s="16">
        <v>43959</v>
      </c>
      <c r="B30" s="173"/>
      <c r="C30" s="20"/>
      <c r="F30" s="67">
        <f t="shared" si="0"/>
        <v>44431</v>
      </c>
      <c r="G30" s="182">
        <f>P30</f>
        <v>0.8749999999999999</v>
      </c>
      <c r="H30" s="183"/>
      <c r="I30" s="184"/>
      <c r="K30" s="244" t="s">
        <v>14</v>
      </c>
      <c r="L30" s="245">
        <v>25</v>
      </c>
      <c r="M30" s="246" t="s">
        <v>3</v>
      </c>
      <c r="N30" s="245">
        <v>27</v>
      </c>
      <c r="O30" s="247">
        <f>IF(L30="",0,N30-L30+1)</f>
        <v>3</v>
      </c>
      <c r="P30" s="248">
        <f>(Q30-Q29)*O30</f>
        <v>0.8749999999999999</v>
      </c>
      <c r="Q30" s="249">
        <v>0.6666666666666666</v>
      </c>
    </row>
    <row r="31" spans="1:17" ht="15" customHeight="1" thickBot="1">
      <c r="A31" s="16">
        <v>44329</v>
      </c>
      <c r="B31" s="173">
        <v>0.2916666666666667</v>
      </c>
      <c r="F31" s="67">
        <f t="shared" si="0"/>
        <v>44438</v>
      </c>
      <c r="G31" s="182">
        <f>P31</f>
        <v>0.5833333333333333</v>
      </c>
      <c r="H31" s="183"/>
      <c r="I31" s="184"/>
      <c r="K31" s="11" t="s">
        <v>14</v>
      </c>
      <c r="L31" s="12">
        <v>30</v>
      </c>
      <c r="M31" s="158" t="s">
        <v>3</v>
      </c>
      <c r="N31" s="12">
        <v>31</v>
      </c>
      <c r="O31" s="168">
        <f>IF(L31="",0,N31-L31+1)-O29</f>
        <v>2</v>
      </c>
      <c r="P31" s="13">
        <f>(Q30-Q29)*O31</f>
        <v>0.5833333333333333</v>
      </c>
      <c r="Q31" s="171"/>
    </row>
    <row r="32" spans="1:9" ht="15.75" thickBot="1">
      <c r="A32" s="129">
        <v>43975</v>
      </c>
      <c r="B32" s="173">
        <v>0.2916666666666667</v>
      </c>
      <c r="C32" s="20"/>
      <c r="G32" s="23"/>
      <c r="H32" s="23"/>
      <c r="I32" s="23"/>
    </row>
    <row r="33" spans="2:10" ht="15">
      <c r="B33" s="51"/>
      <c r="J33" s="23"/>
    </row>
    <row r="39" ht="14.25">
      <c r="K39" s="172"/>
    </row>
  </sheetData>
  <sheetProtection/>
  <mergeCells count="16">
    <mergeCell ref="K16:L16"/>
    <mergeCell ref="L7:M7"/>
    <mergeCell ref="K1:M1"/>
    <mergeCell ref="L2:M2"/>
    <mergeCell ref="L3:M3"/>
    <mergeCell ref="L4:M4"/>
    <mergeCell ref="K9:M9"/>
    <mergeCell ref="L5:M5"/>
    <mergeCell ref="L6:M6"/>
    <mergeCell ref="O4:P4"/>
    <mergeCell ref="C1:D1"/>
    <mergeCell ref="H1:I1"/>
    <mergeCell ref="O8:P8"/>
    <mergeCell ref="O3:P3"/>
    <mergeCell ref="O2:P2"/>
    <mergeCell ref="O6:P6"/>
  </mergeCells>
  <printOptions horizontalCentered="1" verticalCentered="1"/>
  <pageMargins left="0.5905511811023623" right="0.2755905511811024" top="0.9448818897637796" bottom="0.5905511811023623" header="0.31496062992125984" footer="0.15748031496062992"/>
  <pageSetup horizontalDpi="600" verticalDpi="600" orientation="landscape" paperSize="9" r:id="rId3"/>
  <headerFooter alignWithMargins="0">
    <oddHeader>&amp;C&amp;"Arial,Gras"&amp;12TEMPS DE TRAVAIL DE 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6" sqref="K16:L16"/>
    </sheetView>
  </sheetViews>
  <sheetFormatPr defaultColWidth="12.57421875" defaultRowHeight="12.75"/>
  <cols>
    <col min="1" max="1" width="16.57421875" style="2" customWidth="1"/>
    <col min="2" max="2" width="6.7109375" style="1" bestFit="1" customWidth="1"/>
    <col min="3" max="3" width="6.140625" style="1" customWidth="1"/>
    <col min="4" max="4" width="6.140625" style="18" customWidth="1"/>
    <col min="5" max="5" width="1.421875" style="2" customWidth="1"/>
    <col min="6" max="6" width="16.28125" style="2" customWidth="1"/>
    <col min="7" max="7" width="6.140625" style="1" bestFit="1" customWidth="1"/>
    <col min="8" max="8" width="6.140625" style="1" customWidth="1"/>
    <col min="9" max="9" width="6.140625" style="18" customWidth="1"/>
    <col min="10" max="10" width="1.8515625" style="2" customWidth="1"/>
    <col min="11" max="11" width="14.7109375" style="2" bestFit="1" customWidth="1"/>
    <col min="12" max="13" width="6.140625" style="2" bestFit="1" customWidth="1"/>
    <col min="14" max="14" width="6.8515625" style="2" customWidth="1"/>
    <col min="15" max="15" width="7.140625" style="2" customWidth="1"/>
    <col min="16" max="16" width="7.28125" style="2" bestFit="1" customWidth="1"/>
    <col min="17" max="17" width="8.8515625" style="1" customWidth="1"/>
    <col min="18" max="18" width="3.421875" style="2" customWidth="1"/>
    <col min="19" max="16384" width="12.57421875" style="2" customWidth="1"/>
  </cols>
  <sheetData>
    <row r="1" spans="1:18" ht="15.75" thickBot="1">
      <c r="A1" s="70" t="s">
        <v>5</v>
      </c>
      <c r="B1" s="71" t="s">
        <v>6</v>
      </c>
      <c r="C1" s="226" t="s">
        <v>21</v>
      </c>
      <c r="D1" s="227"/>
      <c r="E1" s="1"/>
      <c r="F1" s="70" t="s">
        <v>5</v>
      </c>
      <c r="G1" s="185" t="s">
        <v>6</v>
      </c>
      <c r="H1" s="228" t="s">
        <v>21</v>
      </c>
      <c r="I1" s="210"/>
      <c r="K1" s="211" t="s">
        <v>17</v>
      </c>
      <c r="L1" s="212"/>
      <c r="M1" s="213"/>
      <c r="N1" s="23"/>
      <c r="Q1" s="5"/>
      <c r="R1" s="3"/>
    </row>
    <row r="2" spans="1:18" ht="15" customHeight="1" thickBot="1">
      <c r="A2" s="68">
        <v>44075</v>
      </c>
      <c r="B2" s="69">
        <f>tts</f>
        <v>1.2916666666666667</v>
      </c>
      <c r="C2" s="46"/>
      <c r="D2" s="186"/>
      <c r="F2" s="174">
        <f>A24+7</f>
        <v>44235</v>
      </c>
      <c r="G2" s="175">
        <f>P23</f>
        <v>0.8749999999999999</v>
      </c>
      <c r="H2" s="176"/>
      <c r="I2" s="177"/>
      <c r="K2" s="9" t="s">
        <v>4</v>
      </c>
      <c r="L2" s="201">
        <f>SUM(B2:B34)+SUM(G2:G31)</f>
        <v>51.95833333333334</v>
      </c>
      <c r="M2" s="202"/>
      <c r="N2" s="5"/>
      <c r="O2" s="221">
        <v>66.95833333333333</v>
      </c>
      <c r="P2" s="222"/>
      <c r="Q2" s="28"/>
      <c r="R2" s="3"/>
    </row>
    <row r="3" spans="1:18" ht="15" customHeight="1">
      <c r="A3" s="61">
        <f>A2+6</f>
        <v>44081</v>
      </c>
      <c r="B3" s="62">
        <f>tts</f>
        <v>1.2916666666666667</v>
      </c>
      <c r="C3" s="46"/>
      <c r="D3" s="180"/>
      <c r="F3" s="63">
        <f aca="true" t="shared" si="0" ref="F3:F31">F2+7</f>
        <v>44242</v>
      </c>
      <c r="G3" s="6">
        <v>0</v>
      </c>
      <c r="H3" s="45"/>
      <c r="I3" s="178"/>
      <c r="K3" s="4" t="s">
        <v>24</v>
      </c>
      <c r="L3" s="214">
        <f>L2-P32</f>
        <v>47.29166666666668</v>
      </c>
      <c r="M3" s="215"/>
      <c r="N3" s="24"/>
      <c r="O3" s="220" t="s">
        <v>22</v>
      </c>
      <c r="P3" s="220"/>
      <c r="Q3" s="29"/>
      <c r="R3" s="3"/>
    </row>
    <row r="4" spans="1:18" ht="15" customHeight="1">
      <c r="A4" s="61">
        <f aca="true" t="shared" si="1" ref="A4:A24">A3+7</f>
        <v>44088</v>
      </c>
      <c r="B4" s="62">
        <f>tts</f>
        <v>1.2916666666666667</v>
      </c>
      <c r="C4" s="46"/>
      <c r="D4" s="180"/>
      <c r="F4" s="61">
        <f t="shared" si="0"/>
        <v>44249</v>
      </c>
      <c r="G4" s="7">
        <f aca="true" t="shared" si="2" ref="G4:G22">$N$15</f>
        <v>1.2916666666666667</v>
      </c>
      <c r="H4" s="46"/>
      <c r="I4" s="179"/>
      <c r="K4" s="4" t="s">
        <v>0</v>
      </c>
      <c r="L4" s="216">
        <f>P32</f>
        <v>4.666666666666666</v>
      </c>
      <c r="M4" s="217"/>
      <c r="N4" s="24"/>
      <c r="O4" s="225">
        <v>0.79</v>
      </c>
      <c r="P4" s="225"/>
      <c r="Q4" s="32"/>
      <c r="R4" s="3"/>
    </row>
    <row r="5" spans="1:18" ht="15" customHeight="1" thickBot="1">
      <c r="A5" s="61">
        <f t="shared" si="1"/>
        <v>44095</v>
      </c>
      <c r="B5" s="62">
        <f>tts</f>
        <v>1.2916666666666667</v>
      </c>
      <c r="C5" s="46"/>
      <c r="D5" s="180"/>
      <c r="F5" s="61">
        <f t="shared" si="0"/>
        <v>44256</v>
      </c>
      <c r="G5" s="7">
        <f t="shared" si="2"/>
        <v>1.2916666666666667</v>
      </c>
      <c r="H5" s="46"/>
      <c r="I5" s="180"/>
      <c r="K5" s="31" t="s">
        <v>28</v>
      </c>
      <c r="L5" s="206">
        <f>SUM(C:C)+SUM(H:H)</f>
        <v>0.20833333333333334</v>
      </c>
      <c r="M5" s="207"/>
      <c r="N5" s="25"/>
      <c r="O5" s="30" t="s">
        <v>25</v>
      </c>
      <c r="P5" s="1"/>
      <c r="Q5" s="5"/>
      <c r="R5" s="3"/>
    </row>
    <row r="6" spans="1:18" ht="15" customHeight="1" thickBot="1">
      <c r="A6" s="61">
        <f t="shared" si="1"/>
        <v>44102</v>
      </c>
      <c r="B6" s="62">
        <f>tts</f>
        <v>1.2916666666666667</v>
      </c>
      <c r="C6" s="46"/>
      <c r="D6" s="180"/>
      <c r="F6" s="61">
        <f t="shared" si="0"/>
        <v>44263</v>
      </c>
      <c r="G6" s="7">
        <f t="shared" si="2"/>
        <v>1.2916666666666667</v>
      </c>
      <c r="H6" s="45"/>
      <c r="I6" s="180"/>
      <c r="K6" s="31" t="s">
        <v>29</v>
      </c>
      <c r="L6" s="206">
        <f>SUM(D:D)+SUM(I:I)</f>
        <v>0</v>
      </c>
      <c r="M6" s="207"/>
      <c r="N6" s="5"/>
      <c r="O6" s="231">
        <f>O2*O4</f>
        <v>52.897083333333335</v>
      </c>
      <c r="P6" s="232"/>
      <c r="Q6" s="27"/>
      <c r="R6" s="21"/>
    </row>
    <row r="7" spans="1:18" ht="15" customHeight="1" thickBot="1">
      <c r="A7" s="61">
        <f t="shared" si="1"/>
        <v>44109</v>
      </c>
      <c r="B7" s="62">
        <f>tts</f>
        <v>1.2916666666666667</v>
      </c>
      <c r="C7" s="46"/>
      <c r="D7" s="180"/>
      <c r="F7" s="61">
        <f t="shared" si="0"/>
        <v>44270</v>
      </c>
      <c r="G7" s="7">
        <f t="shared" si="2"/>
        <v>1.2916666666666667</v>
      </c>
      <c r="H7" s="45"/>
      <c r="I7" s="180"/>
      <c r="K7" s="9" t="s">
        <v>4</v>
      </c>
      <c r="L7" s="201">
        <f>L2+L5-L6</f>
        <v>52.16666666666668</v>
      </c>
      <c r="M7" s="202"/>
      <c r="N7" s="26"/>
      <c r="O7" s="48" t="s">
        <v>32</v>
      </c>
      <c r="P7" s="47">
        <v>0.5833333333333334</v>
      </c>
      <c r="Q7" s="2"/>
      <c r="R7" s="1"/>
    </row>
    <row r="8" spans="1:16" ht="15" customHeight="1" thickBot="1">
      <c r="A8" s="61">
        <f t="shared" si="1"/>
        <v>44116</v>
      </c>
      <c r="B8" s="62">
        <f>tts</f>
        <v>1.2916666666666667</v>
      </c>
      <c r="C8" s="46"/>
      <c r="D8" s="180"/>
      <c r="F8" s="61">
        <f t="shared" si="0"/>
        <v>44277</v>
      </c>
      <c r="G8" s="7">
        <f t="shared" si="2"/>
        <v>1.2916666666666667</v>
      </c>
      <c r="H8" s="45"/>
      <c r="I8" s="180"/>
      <c r="O8" s="229">
        <f>O6-P7</f>
        <v>52.31375</v>
      </c>
      <c r="P8" s="230"/>
    </row>
    <row r="9" spans="1:13" ht="15" customHeight="1" thickBot="1">
      <c r="A9" s="63">
        <f t="shared" si="1"/>
        <v>44123</v>
      </c>
      <c r="B9" s="64">
        <f>P19</f>
        <v>0.5833333333333333</v>
      </c>
      <c r="C9" s="45"/>
      <c r="D9" s="178"/>
      <c r="F9" s="61">
        <f t="shared" si="0"/>
        <v>44284</v>
      </c>
      <c r="G9" s="7">
        <f t="shared" si="2"/>
        <v>1.2916666666666667</v>
      </c>
      <c r="H9" s="45"/>
      <c r="I9" s="180"/>
      <c r="K9" s="203" t="s">
        <v>12</v>
      </c>
      <c r="L9" s="204"/>
      <c r="M9" s="205"/>
    </row>
    <row r="10" spans="1:17" ht="15" customHeight="1">
      <c r="A10" s="63">
        <f t="shared" si="1"/>
        <v>44130</v>
      </c>
      <c r="B10" s="64">
        <v>0</v>
      </c>
      <c r="C10" s="45"/>
      <c r="D10" s="181"/>
      <c r="F10" s="63">
        <f t="shared" si="0"/>
        <v>44291</v>
      </c>
      <c r="G10" s="6">
        <f>P25</f>
        <v>0</v>
      </c>
      <c r="H10" s="45"/>
      <c r="I10" s="180"/>
      <c r="K10" s="38" t="s">
        <v>7</v>
      </c>
      <c r="L10" s="52">
        <v>0.34375</v>
      </c>
      <c r="M10" s="55">
        <v>0.7083333333333334</v>
      </c>
      <c r="N10" s="33">
        <f>M10-L10</f>
        <v>0.36458333333333337</v>
      </c>
      <c r="O10" s="3"/>
      <c r="P10" s="37"/>
      <c r="Q10" s="37"/>
    </row>
    <row r="11" spans="1:17" ht="15">
      <c r="A11" s="61">
        <f t="shared" si="1"/>
        <v>44137</v>
      </c>
      <c r="B11" s="62">
        <f>tts</f>
        <v>1.2916666666666667</v>
      </c>
      <c r="C11" s="45"/>
      <c r="D11" s="178"/>
      <c r="F11" s="63">
        <f t="shared" si="0"/>
        <v>44298</v>
      </c>
      <c r="G11" s="6"/>
      <c r="H11" s="45"/>
      <c r="I11" s="180"/>
      <c r="K11" s="39" t="s">
        <v>8</v>
      </c>
      <c r="L11" s="53"/>
      <c r="M11" s="56"/>
      <c r="N11" s="34">
        <f>M11-L11</f>
        <v>0</v>
      </c>
      <c r="O11" s="3"/>
      <c r="P11" s="37"/>
      <c r="Q11" s="37"/>
    </row>
    <row r="12" spans="1:17" ht="15" customHeight="1">
      <c r="A12" s="61">
        <f t="shared" si="1"/>
        <v>44144</v>
      </c>
      <c r="B12" s="62">
        <f>tts</f>
        <v>1.2916666666666667</v>
      </c>
      <c r="C12" s="46"/>
      <c r="D12" s="180"/>
      <c r="F12" s="61">
        <f t="shared" si="0"/>
        <v>44305</v>
      </c>
      <c r="G12" s="7">
        <f t="shared" si="2"/>
        <v>1.2916666666666667</v>
      </c>
      <c r="H12" s="45"/>
      <c r="I12" s="178"/>
      <c r="K12" s="39" t="s">
        <v>9</v>
      </c>
      <c r="L12" s="53">
        <v>0.34375</v>
      </c>
      <c r="M12" s="56">
        <v>0.5416666666666666</v>
      </c>
      <c r="N12" s="34">
        <f>M12-L12</f>
        <v>0.19791666666666663</v>
      </c>
      <c r="O12" s="3"/>
      <c r="P12" s="37"/>
      <c r="Q12" s="37"/>
    </row>
    <row r="13" spans="1:17" ht="15" customHeight="1">
      <c r="A13" s="61">
        <f t="shared" si="1"/>
        <v>44151</v>
      </c>
      <c r="B13" s="62">
        <f>tts</f>
        <v>1.2916666666666667</v>
      </c>
      <c r="C13" s="45"/>
      <c r="D13" s="180"/>
      <c r="F13" s="61">
        <f t="shared" si="0"/>
        <v>44312</v>
      </c>
      <c r="G13" s="7">
        <f t="shared" si="2"/>
        <v>1.2916666666666667</v>
      </c>
      <c r="H13" s="45"/>
      <c r="I13" s="178"/>
      <c r="K13" s="39" t="s">
        <v>10</v>
      </c>
      <c r="L13" s="53">
        <v>0.34375</v>
      </c>
      <c r="M13" s="56">
        <v>0.7083333333333334</v>
      </c>
      <c r="N13" s="34">
        <f>M13-L13</f>
        <v>0.36458333333333337</v>
      </c>
      <c r="O13" s="3"/>
      <c r="P13" s="37"/>
      <c r="Q13" s="37"/>
    </row>
    <row r="14" spans="1:17" ht="15" customHeight="1" thickBot="1">
      <c r="A14" s="61">
        <f t="shared" si="1"/>
        <v>44158</v>
      </c>
      <c r="B14" s="62">
        <f>tts</f>
        <v>1.2916666666666667</v>
      </c>
      <c r="C14" s="46"/>
      <c r="D14" s="180"/>
      <c r="F14" s="61">
        <f t="shared" si="0"/>
        <v>44319</v>
      </c>
      <c r="G14" s="7">
        <f t="shared" si="2"/>
        <v>1.2916666666666667</v>
      </c>
      <c r="H14" s="45"/>
      <c r="I14" s="180"/>
      <c r="K14" s="40" t="s">
        <v>11</v>
      </c>
      <c r="L14" s="54">
        <v>0.34375</v>
      </c>
      <c r="M14" s="57">
        <v>0.7083333333333334</v>
      </c>
      <c r="N14" s="35">
        <f>M14-L14</f>
        <v>0.36458333333333337</v>
      </c>
      <c r="O14" s="3"/>
      <c r="P14" s="37"/>
      <c r="Q14" s="37"/>
    </row>
    <row r="15" spans="1:17" ht="15" customHeight="1" thickBot="1">
      <c r="A15" s="61">
        <f t="shared" si="1"/>
        <v>44165</v>
      </c>
      <c r="B15" s="62">
        <f>tts</f>
        <v>1.2916666666666667</v>
      </c>
      <c r="C15" s="46"/>
      <c r="D15" s="180"/>
      <c r="F15" s="61">
        <f t="shared" si="0"/>
        <v>44326</v>
      </c>
      <c r="G15" s="7">
        <f t="shared" si="2"/>
        <v>1.2916666666666667</v>
      </c>
      <c r="H15" s="45"/>
      <c r="I15" s="180"/>
      <c r="N15" s="8">
        <f>SUM(N10:N14)</f>
        <v>1.2916666666666667</v>
      </c>
      <c r="O15" s="3"/>
      <c r="P15" s="37"/>
      <c r="Q15" s="37"/>
    </row>
    <row r="16" spans="1:17" ht="15" customHeight="1" thickBot="1">
      <c r="A16" s="61">
        <f t="shared" si="1"/>
        <v>44172</v>
      </c>
      <c r="B16" s="62">
        <f>tts</f>
        <v>1.2916666666666667</v>
      </c>
      <c r="C16" s="46"/>
      <c r="D16" s="180"/>
      <c r="F16" s="61">
        <f t="shared" si="0"/>
        <v>44333</v>
      </c>
      <c r="G16" s="7">
        <f t="shared" si="2"/>
        <v>1.2916666666666667</v>
      </c>
      <c r="H16" s="45"/>
      <c r="I16" s="180"/>
      <c r="K16" s="199" t="s">
        <v>0</v>
      </c>
      <c r="L16" s="200"/>
      <c r="O16" s="3"/>
      <c r="P16" s="37"/>
      <c r="Q16" s="37"/>
    </row>
    <row r="17" spans="1:17" ht="15" customHeight="1" thickBot="1">
      <c r="A17" s="61">
        <f t="shared" si="1"/>
        <v>44179</v>
      </c>
      <c r="B17" s="62">
        <f>tts</f>
        <v>1.2916666666666667</v>
      </c>
      <c r="C17" s="46"/>
      <c r="D17" s="180"/>
      <c r="F17" s="61">
        <f t="shared" si="0"/>
        <v>44340</v>
      </c>
      <c r="G17" s="7">
        <f t="shared" si="2"/>
        <v>1.2916666666666667</v>
      </c>
      <c r="H17" s="45"/>
      <c r="I17" s="180"/>
      <c r="K17" s="42" t="s">
        <v>16</v>
      </c>
      <c r="L17" s="43"/>
      <c r="M17" s="43"/>
      <c r="N17" s="44"/>
      <c r="O17" s="166" t="s">
        <v>15</v>
      </c>
      <c r="P17" s="9" t="s">
        <v>6</v>
      </c>
      <c r="Q17" s="169" t="s">
        <v>23</v>
      </c>
    </row>
    <row r="18" spans="1:17" ht="15" customHeight="1">
      <c r="A18" s="63">
        <f>A17+7</f>
        <v>44186</v>
      </c>
      <c r="B18" s="64">
        <f>P21</f>
        <v>0</v>
      </c>
      <c r="C18" s="45"/>
      <c r="D18" s="181"/>
      <c r="F18" s="61">
        <f t="shared" si="0"/>
        <v>44347</v>
      </c>
      <c r="G18" s="7">
        <f t="shared" si="2"/>
        <v>1.2916666666666667</v>
      </c>
      <c r="H18" s="45"/>
      <c r="I18" s="180"/>
      <c r="K18" s="49" t="s">
        <v>27</v>
      </c>
      <c r="L18" s="41"/>
      <c r="M18" s="41"/>
      <c r="N18" s="41"/>
      <c r="O18" s="167"/>
      <c r="P18" s="10"/>
      <c r="Q18" s="170">
        <v>0.375</v>
      </c>
    </row>
    <row r="19" spans="1:17" ht="15" customHeight="1" thickBot="1">
      <c r="A19" s="63">
        <f t="shared" si="1"/>
        <v>44193</v>
      </c>
      <c r="B19" s="64">
        <v>0</v>
      </c>
      <c r="C19" s="45"/>
      <c r="D19" s="181"/>
      <c r="F19" s="61">
        <f t="shared" si="0"/>
        <v>44354</v>
      </c>
      <c r="G19" s="7">
        <f t="shared" si="2"/>
        <v>1.2916666666666667</v>
      </c>
      <c r="H19" s="45"/>
      <c r="I19" s="180"/>
      <c r="K19" s="11" t="s">
        <v>14</v>
      </c>
      <c r="L19" s="50">
        <v>23</v>
      </c>
      <c r="M19" s="158" t="s">
        <v>3</v>
      </c>
      <c r="N19" s="50">
        <v>24</v>
      </c>
      <c r="O19" s="168">
        <f>IF(L19="",0,N19-L19+1)</f>
        <v>2</v>
      </c>
      <c r="P19" s="13">
        <f>(Q19-Q18)*O19</f>
        <v>0.5833333333333333</v>
      </c>
      <c r="Q19" s="171">
        <v>0.6666666666666666</v>
      </c>
    </row>
    <row r="20" spans="1:17" ht="15" customHeight="1">
      <c r="A20" s="61">
        <f>A19+7</f>
        <v>44200</v>
      </c>
      <c r="B20" s="62">
        <f>tts</f>
        <v>1.2916666666666667</v>
      </c>
      <c r="C20" s="45"/>
      <c r="D20" s="178"/>
      <c r="F20" s="61">
        <f t="shared" si="0"/>
        <v>44361</v>
      </c>
      <c r="G20" s="7">
        <f t="shared" si="2"/>
        <v>1.2916666666666667</v>
      </c>
      <c r="H20" s="45"/>
      <c r="I20" s="180"/>
      <c r="K20" s="49" t="s">
        <v>19</v>
      </c>
      <c r="L20" s="41"/>
      <c r="M20" s="159"/>
      <c r="N20" s="41"/>
      <c r="O20" s="167"/>
      <c r="P20" s="10"/>
      <c r="Q20" s="170">
        <v>0.3541666666666667</v>
      </c>
    </row>
    <row r="21" spans="1:17" ht="15" customHeight="1" thickBot="1">
      <c r="A21" s="61">
        <f t="shared" si="1"/>
        <v>44207</v>
      </c>
      <c r="B21" s="62">
        <f>tts</f>
        <v>1.2916666666666667</v>
      </c>
      <c r="C21" s="46"/>
      <c r="D21" s="180"/>
      <c r="F21" s="61">
        <f t="shared" si="0"/>
        <v>44368</v>
      </c>
      <c r="G21" s="7">
        <f t="shared" si="2"/>
        <v>1.2916666666666667</v>
      </c>
      <c r="H21" s="45"/>
      <c r="I21" s="180"/>
      <c r="K21" s="11" t="s">
        <v>14</v>
      </c>
      <c r="L21" s="12"/>
      <c r="M21" s="158" t="s">
        <v>3</v>
      </c>
      <c r="N21" s="12"/>
      <c r="O21" s="168">
        <f>IF(L21="",0,N21-L21+1)</f>
        <v>0</v>
      </c>
      <c r="P21" s="13">
        <f>(Q21-Q20)*O21</f>
        <v>0</v>
      </c>
      <c r="Q21" s="171">
        <v>0.6666666666666666</v>
      </c>
    </row>
    <row r="22" spans="1:17" ht="15" customHeight="1">
      <c r="A22" s="61">
        <f t="shared" si="1"/>
        <v>44214</v>
      </c>
      <c r="B22" s="62">
        <f>tts</f>
        <v>1.2916666666666667</v>
      </c>
      <c r="C22" s="46"/>
      <c r="D22" s="180"/>
      <c r="F22" s="61">
        <f t="shared" si="0"/>
        <v>44375</v>
      </c>
      <c r="G22" s="7">
        <f t="shared" si="2"/>
        <v>1.2916666666666667</v>
      </c>
      <c r="H22" s="45">
        <v>0.20833333333333334</v>
      </c>
      <c r="I22" s="180"/>
      <c r="K22" s="49" t="s">
        <v>18</v>
      </c>
      <c r="L22" s="41"/>
      <c r="M22" s="159"/>
      <c r="N22" s="41"/>
      <c r="O22" s="167"/>
      <c r="P22" s="10"/>
      <c r="Q22" s="170">
        <v>0.375</v>
      </c>
    </row>
    <row r="23" spans="1:17" ht="15" customHeight="1" thickBot="1">
      <c r="A23" s="61">
        <f t="shared" si="1"/>
        <v>44221</v>
      </c>
      <c r="B23" s="62">
        <f>tts</f>
        <v>1.2916666666666667</v>
      </c>
      <c r="C23" s="46"/>
      <c r="D23" s="180"/>
      <c r="F23" s="63">
        <f t="shared" si="0"/>
        <v>44382</v>
      </c>
      <c r="G23" s="7">
        <f>P27</f>
        <v>0.8749999999999999</v>
      </c>
      <c r="H23" s="45"/>
      <c r="I23" s="180"/>
      <c r="K23" s="11" t="s">
        <v>14</v>
      </c>
      <c r="L23" s="12">
        <v>15</v>
      </c>
      <c r="M23" s="158" t="s">
        <v>3</v>
      </c>
      <c r="N23" s="12">
        <v>17</v>
      </c>
      <c r="O23" s="168">
        <f>IF(L23="",0,N23-L23+1)</f>
        <v>3</v>
      </c>
      <c r="P23" s="13">
        <f>IF(L23="","",(Q23-Q22)*O23)</f>
        <v>0.8749999999999999</v>
      </c>
      <c r="Q23" s="171">
        <v>0.6666666666666666</v>
      </c>
    </row>
    <row r="24" spans="1:17" ht="15" customHeight="1" thickBot="1">
      <c r="A24" s="65">
        <f t="shared" si="1"/>
        <v>44228</v>
      </c>
      <c r="B24" s="66">
        <f>tts</f>
        <v>1.2916666666666667</v>
      </c>
      <c r="C24" s="187"/>
      <c r="D24" s="188"/>
      <c r="F24" s="63">
        <f t="shared" si="0"/>
        <v>44389</v>
      </c>
      <c r="G24" s="6">
        <f>P28</f>
        <v>0.8749999999999999</v>
      </c>
      <c r="H24" s="45"/>
      <c r="I24" s="181"/>
      <c r="K24" s="49" t="s">
        <v>20</v>
      </c>
      <c r="L24" s="41"/>
      <c r="M24" s="159"/>
      <c r="N24" s="41"/>
      <c r="O24" s="167"/>
      <c r="P24" s="10"/>
      <c r="Q24" s="170">
        <v>0.375</v>
      </c>
    </row>
    <row r="25" spans="1:17" ht="15" customHeight="1" thickBot="1">
      <c r="A25" s="19"/>
      <c r="B25" s="19"/>
      <c r="C25" s="19" t="s">
        <v>30</v>
      </c>
      <c r="D25" s="36" t="s">
        <v>31</v>
      </c>
      <c r="F25" s="63">
        <f t="shared" si="0"/>
        <v>44396</v>
      </c>
      <c r="G25" s="6"/>
      <c r="H25" s="45"/>
      <c r="I25" s="181"/>
      <c r="K25" s="11" t="s">
        <v>14</v>
      </c>
      <c r="L25" s="12"/>
      <c r="M25" s="158" t="s">
        <v>3</v>
      </c>
      <c r="N25" s="12"/>
      <c r="O25" s="168">
        <f>IF(L25="",0,N25-L25+1)</f>
        <v>0</v>
      </c>
      <c r="P25" s="13">
        <f>(Q25-Q24)*O25</f>
        <v>0</v>
      </c>
      <c r="Q25" s="171">
        <v>0.6666666666666666</v>
      </c>
    </row>
    <row r="26" spans="1:17" ht="15" customHeight="1">
      <c r="A26" s="15" t="s">
        <v>13</v>
      </c>
      <c r="B26" s="19"/>
      <c r="C26" s="19"/>
      <c r="F26" s="63">
        <f t="shared" si="0"/>
        <v>44403</v>
      </c>
      <c r="G26" s="6"/>
      <c r="H26" s="45"/>
      <c r="I26" s="181"/>
      <c r="K26" s="49" t="s">
        <v>1</v>
      </c>
      <c r="L26" s="41"/>
      <c r="M26" s="159"/>
      <c r="N26" s="41"/>
      <c r="O26" s="167"/>
      <c r="P26" s="10"/>
      <c r="Q26" s="170">
        <v>0.375</v>
      </c>
    </row>
    <row r="27" spans="1:17" ht="15" customHeight="1" thickBot="1">
      <c r="A27" s="16">
        <v>44146</v>
      </c>
      <c r="B27" s="173">
        <v>0.20833333333333334</v>
      </c>
      <c r="C27" s="20"/>
      <c r="F27" s="63">
        <f t="shared" si="0"/>
        <v>44410</v>
      </c>
      <c r="G27" s="6"/>
      <c r="H27" s="45"/>
      <c r="I27" s="181"/>
      <c r="K27" s="244" t="s">
        <v>14</v>
      </c>
      <c r="L27" s="245">
        <v>7</v>
      </c>
      <c r="M27" s="246" t="s">
        <v>3</v>
      </c>
      <c r="N27" s="245">
        <v>9</v>
      </c>
      <c r="O27" s="247">
        <f>IF(L27="",0,N27-L27+1)</f>
        <v>3</v>
      </c>
      <c r="P27" s="13">
        <f>(Q27-Q26)*O27</f>
        <v>0.8749999999999999</v>
      </c>
      <c r="Q27" s="249">
        <v>0.6666666666666666</v>
      </c>
    </row>
    <row r="28" spans="1:17" ht="15" customHeight="1" thickBot="1">
      <c r="A28" s="16">
        <v>43934</v>
      </c>
      <c r="B28" s="173"/>
      <c r="C28" s="20"/>
      <c r="F28" s="63">
        <f t="shared" si="0"/>
        <v>44417</v>
      </c>
      <c r="G28" s="6"/>
      <c r="H28" s="45"/>
      <c r="I28" s="181"/>
      <c r="K28" s="11" t="s">
        <v>14</v>
      </c>
      <c r="L28" s="12">
        <v>12</v>
      </c>
      <c r="M28" s="158" t="s">
        <v>3</v>
      </c>
      <c r="N28" s="12">
        <v>14</v>
      </c>
      <c r="O28" s="168">
        <f>IF(L28="",0,N28-L28+1)</f>
        <v>3</v>
      </c>
      <c r="P28" s="13">
        <f>(Q27-Q26)*O28</f>
        <v>0.8749999999999999</v>
      </c>
      <c r="Q28" s="171"/>
    </row>
    <row r="29" spans="1:17" ht="15" customHeight="1">
      <c r="A29" s="16">
        <v>44317</v>
      </c>
      <c r="B29" s="173"/>
      <c r="C29" s="20"/>
      <c r="F29" s="63">
        <f t="shared" si="0"/>
        <v>44424</v>
      </c>
      <c r="G29" s="6"/>
      <c r="H29" s="45"/>
      <c r="I29" s="181"/>
      <c r="K29" s="49" t="s">
        <v>2</v>
      </c>
      <c r="L29" s="41"/>
      <c r="M29" s="159"/>
      <c r="N29" s="41"/>
      <c r="O29" s="167"/>
      <c r="P29" s="10"/>
      <c r="Q29" s="170">
        <v>0.375</v>
      </c>
    </row>
    <row r="30" spans="1:17" ht="15" customHeight="1">
      <c r="A30" s="16">
        <f>A29+7</f>
        <v>44324</v>
      </c>
      <c r="B30" s="173"/>
      <c r="C30" s="20"/>
      <c r="F30" s="63">
        <f t="shared" si="0"/>
        <v>44431</v>
      </c>
      <c r="G30" s="6">
        <f>P30</f>
        <v>0.8749999999999999</v>
      </c>
      <c r="H30" s="45"/>
      <c r="I30" s="181"/>
      <c r="K30" s="244" t="s">
        <v>14</v>
      </c>
      <c r="L30" s="245">
        <v>25</v>
      </c>
      <c r="M30" s="246" t="s">
        <v>3</v>
      </c>
      <c r="N30" s="245">
        <v>27</v>
      </c>
      <c r="O30" s="247">
        <f>IF(L30="",0,N30-L30+1)</f>
        <v>3</v>
      </c>
      <c r="P30" s="248">
        <f>(Q30-Q29)*O30</f>
        <v>0.8749999999999999</v>
      </c>
      <c r="Q30" s="249">
        <v>0.6666666666666666</v>
      </c>
    </row>
    <row r="31" spans="1:17" ht="15" customHeight="1" thickBot="1">
      <c r="A31" s="16">
        <v>44329</v>
      </c>
      <c r="B31" s="173">
        <v>0.2916666666666667</v>
      </c>
      <c r="F31" s="254">
        <f t="shared" si="0"/>
        <v>44438</v>
      </c>
      <c r="G31" s="255">
        <f>P31</f>
        <v>0.5833333333333333</v>
      </c>
      <c r="H31" s="256"/>
      <c r="I31" s="257"/>
      <c r="K31" s="11" t="s">
        <v>14</v>
      </c>
      <c r="L31" s="12">
        <v>30</v>
      </c>
      <c r="M31" s="158" t="s">
        <v>3</v>
      </c>
      <c r="N31" s="12">
        <v>31</v>
      </c>
      <c r="O31" s="168">
        <f>IF(L31="",0,N31-L31+1)-O29</f>
        <v>2</v>
      </c>
      <c r="P31" s="13">
        <f>(Q30-Q29)*O31</f>
        <v>0.5833333333333333</v>
      </c>
      <c r="Q31" s="171"/>
    </row>
    <row r="32" spans="1:17" ht="16.5" thickBot="1">
      <c r="A32" s="129">
        <v>43975</v>
      </c>
      <c r="B32" s="173">
        <v>0.2916666666666667</v>
      </c>
      <c r="C32" s="20"/>
      <c r="G32" s="23"/>
      <c r="H32" s="23"/>
      <c r="I32" s="23"/>
      <c r="P32" s="258">
        <f>SUM(P19:P31)</f>
        <v>4.666666666666666</v>
      </c>
      <c r="Q32" s="258"/>
    </row>
    <row r="33" spans="2:10" ht="15">
      <c r="B33" s="51"/>
      <c r="J33" s="23"/>
    </row>
    <row r="39" ht="14.25">
      <c r="K39" s="172"/>
    </row>
  </sheetData>
  <sheetProtection/>
  <mergeCells count="17">
    <mergeCell ref="O8:P8"/>
    <mergeCell ref="K9:M9"/>
    <mergeCell ref="K16:L16"/>
    <mergeCell ref="P32:Q32"/>
    <mergeCell ref="L4:M4"/>
    <mergeCell ref="O4:P4"/>
    <mergeCell ref="L5:M5"/>
    <mergeCell ref="L6:M6"/>
    <mergeCell ref="O6:P6"/>
    <mergeCell ref="L7:M7"/>
    <mergeCell ref="C1:D1"/>
    <mergeCell ref="H1:I1"/>
    <mergeCell ref="K1:M1"/>
    <mergeCell ref="L2:M2"/>
    <mergeCell ref="O2:P2"/>
    <mergeCell ref="L3:M3"/>
    <mergeCell ref="O3:P3"/>
  </mergeCells>
  <printOptions horizontalCentered="1" verticalCentered="1"/>
  <pageMargins left="0.5905511811023623" right="0.2755905511811024" top="0.9448818897637796" bottom="0.5905511811023623" header="0.31496062992125984" footer="0.15748031496062992"/>
  <pageSetup horizontalDpi="600" verticalDpi="600" orientation="landscape" paperSize="9" r:id="rId3"/>
  <headerFooter alignWithMargins="0">
    <oddHeader>&amp;C&amp;"Arial,Gras"&amp;12TEMPS DE TRAVAIL DE &amp;R&amp;D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" sqref="C5"/>
    </sheetView>
  </sheetViews>
  <sheetFormatPr defaultColWidth="12.57421875" defaultRowHeight="12.75"/>
  <cols>
    <col min="1" max="1" width="16.57421875" style="2" customWidth="1"/>
    <col min="2" max="2" width="6.7109375" style="1" bestFit="1" customWidth="1"/>
    <col min="3" max="3" width="6.140625" style="1" customWidth="1"/>
    <col min="4" max="4" width="6.140625" style="18" customWidth="1"/>
    <col min="5" max="5" width="1.421875" style="2" customWidth="1"/>
    <col min="6" max="6" width="16.28125" style="2" customWidth="1"/>
    <col min="7" max="7" width="6.140625" style="1" bestFit="1" customWidth="1"/>
    <col min="8" max="8" width="6.140625" style="1" customWidth="1"/>
    <col min="9" max="9" width="6.140625" style="18" customWidth="1"/>
    <col min="10" max="10" width="1.8515625" style="2" customWidth="1"/>
    <col min="11" max="11" width="14.7109375" style="2" bestFit="1" customWidth="1"/>
    <col min="12" max="13" width="6.140625" style="2" bestFit="1" customWidth="1"/>
    <col min="14" max="14" width="6.8515625" style="2" customWidth="1"/>
    <col min="15" max="15" width="7.140625" style="2" customWidth="1"/>
    <col min="16" max="16" width="7.28125" style="2" bestFit="1" customWidth="1"/>
    <col min="17" max="17" width="8.8515625" style="1" customWidth="1"/>
    <col min="18" max="18" width="3.421875" style="2" customWidth="1"/>
    <col min="19" max="16384" width="12.57421875" style="2" customWidth="1"/>
  </cols>
  <sheetData>
    <row r="1" spans="1:18" ht="15.75" thickBot="1">
      <c r="A1" s="70" t="s">
        <v>5</v>
      </c>
      <c r="B1" s="71" t="s">
        <v>6</v>
      </c>
      <c r="C1" s="226" t="s">
        <v>21</v>
      </c>
      <c r="D1" s="227"/>
      <c r="E1" s="1"/>
      <c r="F1" s="70" t="s">
        <v>5</v>
      </c>
      <c r="G1" s="185" t="s">
        <v>6</v>
      </c>
      <c r="H1" s="228" t="s">
        <v>21</v>
      </c>
      <c r="I1" s="210"/>
      <c r="K1" s="211" t="s">
        <v>17</v>
      </c>
      <c r="L1" s="212"/>
      <c r="M1" s="213"/>
      <c r="N1" s="23"/>
      <c r="Q1" s="5"/>
      <c r="R1" s="3"/>
    </row>
    <row r="2" spans="1:18" ht="15" customHeight="1" thickBot="1">
      <c r="A2" s="68">
        <v>44075</v>
      </c>
      <c r="B2" s="69">
        <f>tts</f>
        <v>1.677083333333333</v>
      </c>
      <c r="C2" s="46"/>
      <c r="D2" s="186"/>
      <c r="F2" s="250">
        <f>A24+7</f>
        <v>44235</v>
      </c>
      <c r="G2" s="251">
        <f>tts</f>
        <v>1.677083333333333</v>
      </c>
      <c r="H2" s="252"/>
      <c r="I2" s="253"/>
      <c r="K2" s="9" t="s">
        <v>4</v>
      </c>
      <c r="L2" s="201">
        <f>SUM(B2:B34)+SUM(G2:G31)</f>
        <v>66.2083333333333</v>
      </c>
      <c r="M2" s="202"/>
      <c r="N2" s="5"/>
      <c r="O2" s="221">
        <v>66.95833333333333</v>
      </c>
      <c r="P2" s="222"/>
      <c r="Q2" s="28"/>
      <c r="R2" s="3"/>
    </row>
    <row r="3" spans="1:18" ht="15" customHeight="1">
      <c r="A3" s="61">
        <f>A2+6</f>
        <v>44081</v>
      </c>
      <c r="B3" s="62">
        <f>tts</f>
        <v>1.677083333333333</v>
      </c>
      <c r="C3" s="46"/>
      <c r="D3" s="180"/>
      <c r="F3" s="61">
        <f aca="true" t="shared" si="0" ref="F3:F31">F2+7</f>
        <v>44242</v>
      </c>
      <c r="G3" s="7">
        <f>tts</f>
        <v>1.677083333333333</v>
      </c>
      <c r="H3" s="46"/>
      <c r="I3" s="180"/>
      <c r="K3" s="4" t="s">
        <v>24</v>
      </c>
      <c r="L3" s="214">
        <f>L2-P31</f>
        <v>65.62499999999997</v>
      </c>
      <c r="M3" s="215"/>
      <c r="N3" s="24"/>
      <c r="O3" s="220" t="s">
        <v>22</v>
      </c>
      <c r="P3" s="220"/>
      <c r="Q3" s="29"/>
      <c r="R3" s="3"/>
    </row>
    <row r="4" spans="1:18" ht="15" customHeight="1">
      <c r="A4" s="61">
        <f aca="true" t="shared" si="1" ref="A4:A24">A3+7</f>
        <v>44088</v>
      </c>
      <c r="B4" s="62">
        <f>tts</f>
        <v>1.677083333333333</v>
      </c>
      <c r="C4" s="46"/>
      <c r="D4" s="180"/>
      <c r="F4" s="63">
        <f t="shared" si="0"/>
        <v>44249</v>
      </c>
      <c r="G4" s="6">
        <f>P23</f>
        <v>0.8749999999999999</v>
      </c>
      <c r="H4" s="45"/>
      <c r="I4" s="181"/>
      <c r="K4" s="4" t="s">
        <v>0</v>
      </c>
      <c r="L4" s="216">
        <f>P31</f>
        <v>0.5833333333333333</v>
      </c>
      <c r="M4" s="217"/>
      <c r="N4" s="24"/>
      <c r="O4" s="225">
        <v>1</v>
      </c>
      <c r="P4" s="225"/>
      <c r="Q4" s="32"/>
      <c r="R4" s="3"/>
    </row>
    <row r="5" spans="1:18" ht="15" customHeight="1" thickBot="1">
      <c r="A5" s="61">
        <f t="shared" si="1"/>
        <v>44095</v>
      </c>
      <c r="B5" s="62">
        <f>tts</f>
        <v>1.677083333333333</v>
      </c>
      <c r="C5" s="46"/>
      <c r="D5" s="180"/>
      <c r="F5" s="63">
        <f t="shared" si="0"/>
        <v>44256</v>
      </c>
      <c r="G5" s="6">
        <v>0</v>
      </c>
      <c r="H5" s="45"/>
      <c r="I5" s="178"/>
      <c r="K5" s="31" t="s">
        <v>28</v>
      </c>
      <c r="L5" s="206">
        <f>SUM(C:C)+SUM(H:H)</f>
        <v>0</v>
      </c>
      <c r="M5" s="207"/>
      <c r="N5" s="25"/>
      <c r="O5" s="30" t="s">
        <v>25</v>
      </c>
      <c r="P5" s="1"/>
      <c r="Q5" s="5"/>
      <c r="R5" s="3"/>
    </row>
    <row r="6" spans="1:18" ht="15" customHeight="1" thickBot="1">
      <c r="A6" s="61">
        <f t="shared" si="1"/>
        <v>44102</v>
      </c>
      <c r="B6" s="62">
        <f>tts</f>
        <v>1.677083333333333</v>
      </c>
      <c r="C6" s="46"/>
      <c r="D6" s="180"/>
      <c r="F6" s="61">
        <f t="shared" si="0"/>
        <v>44263</v>
      </c>
      <c r="G6" s="7">
        <f aca="true" t="shared" si="2" ref="G6:G24">$N$15</f>
        <v>1.677083333333333</v>
      </c>
      <c r="H6" s="45"/>
      <c r="I6" s="180"/>
      <c r="K6" s="31" t="s">
        <v>29</v>
      </c>
      <c r="L6" s="206">
        <f>SUM(D:D)+SUM(I:I)</f>
        <v>0</v>
      </c>
      <c r="M6" s="207"/>
      <c r="N6" s="5"/>
      <c r="O6" s="231">
        <f>O2*O4</f>
        <v>66.95833333333333</v>
      </c>
      <c r="P6" s="232"/>
      <c r="Q6" s="27"/>
      <c r="R6" s="21"/>
    </row>
    <row r="7" spans="1:18" ht="15" customHeight="1" thickBot="1">
      <c r="A7" s="61">
        <f t="shared" si="1"/>
        <v>44109</v>
      </c>
      <c r="B7" s="62">
        <f>tts</f>
        <v>1.677083333333333</v>
      </c>
      <c r="C7" s="46"/>
      <c r="D7" s="180"/>
      <c r="F7" s="61">
        <f t="shared" si="0"/>
        <v>44270</v>
      </c>
      <c r="G7" s="7">
        <f t="shared" si="2"/>
        <v>1.677083333333333</v>
      </c>
      <c r="H7" s="45"/>
      <c r="I7" s="180"/>
      <c r="K7" s="9" t="s">
        <v>4</v>
      </c>
      <c r="L7" s="201">
        <f>L2+L5-L6</f>
        <v>66.2083333333333</v>
      </c>
      <c r="M7" s="202"/>
      <c r="N7" s="26"/>
      <c r="O7" s="48" t="s">
        <v>32</v>
      </c>
      <c r="P7" s="47">
        <v>0.5833333333333334</v>
      </c>
      <c r="Q7" s="2"/>
      <c r="R7" s="1"/>
    </row>
    <row r="8" spans="1:16" ht="15" customHeight="1" thickBot="1">
      <c r="A8" s="61">
        <f t="shared" si="1"/>
        <v>44116</v>
      </c>
      <c r="B8" s="62">
        <f>tts</f>
        <v>1.677083333333333</v>
      </c>
      <c r="C8" s="46"/>
      <c r="D8" s="180"/>
      <c r="F8" s="61">
        <f t="shared" si="0"/>
        <v>44277</v>
      </c>
      <c r="G8" s="7">
        <f t="shared" si="2"/>
        <v>1.677083333333333</v>
      </c>
      <c r="H8" s="45"/>
      <c r="I8" s="180"/>
      <c r="O8" s="229">
        <f>O2-O6-P7</f>
        <v>-0.5833333333333334</v>
      </c>
      <c r="P8" s="230"/>
    </row>
    <row r="9" spans="1:13" ht="15" customHeight="1" thickBot="1">
      <c r="A9" s="63">
        <f t="shared" si="1"/>
        <v>44123</v>
      </c>
      <c r="B9" s="64">
        <f>P19</f>
        <v>0.8749999999999999</v>
      </c>
      <c r="C9" s="45"/>
      <c r="D9" s="178"/>
      <c r="F9" s="61">
        <f t="shared" si="0"/>
        <v>44284</v>
      </c>
      <c r="G9" s="7">
        <f t="shared" si="2"/>
        <v>1.677083333333333</v>
      </c>
      <c r="H9" s="45"/>
      <c r="I9" s="180"/>
      <c r="K9" s="203" t="s">
        <v>12</v>
      </c>
      <c r="L9" s="204"/>
      <c r="M9" s="205"/>
    </row>
    <row r="10" spans="1:17" ht="15" customHeight="1">
      <c r="A10" s="63">
        <f t="shared" si="1"/>
        <v>44130</v>
      </c>
      <c r="B10" s="64">
        <v>0</v>
      </c>
      <c r="C10" s="45"/>
      <c r="D10" s="181"/>
      <c r="F10" s="61">
        <f t="shared" si="0"/>
        <v>44291</v>
      </c>
      <c r="G10" s="7">
        <f t="shared" si="2"/>
        <v>1.677083333333333</v>
      </c>
      <c r="H10" s="45"/>
      <c r="I10" s="180"/>
      <c r="K10" s="38" t="s">
        <v>7</v>
      </c>
      <c r="L10" s="52">
        <v>0.3229166666666667</v>
      </c>
      <c r="M10" s="55">
        <v>0.6875</v>
      </c>
      <c r="N10" s="33">
        <f>M10-L10</f>
        <v>0.3645833333333333</v>
      </c>
      <c r="O10" s="3"/>
      <c r="P10" s="37"/>
      <c r="Q10" s="37"/>
    </row>
    <row r="11" spans="1:17" ht="15">
      <c r="A11" s="61">
        <f t="shared" si="1"/>
        <v>44137</v>
      </c>
      <c r="B11" s="62">
        <f>tts</f>
        <v>1.677083333333333</v>
      </c>
      <c r="C11" s="45"/>
      <c r="D11" s="178"/>
      <c r="F11" s="61">
        <f t="shared" si="0"/>
        <v>44298</v>
      </c>
      <c r="G11" s="7">
        <f t="shared" si="2"/>
        <v>1.677083333333333</v>
      </c>
      <c r="H11" s="45"/>
      <c r="I11" s="180"/>
      <c r="K11" s="39" t="s">
        <v>8</v>
      </c>
      <c r="L11" s="53">
        <v>0.3229166666666667</v>
      </c>
      <c r="M11" s="56">
        <v>0.6875</v>
      </c>
      <c r="N11" s="34">
        <f>M11-L11</f>
        <v>0.3645833333333333</v>
      </c>
      <c r="O11" s="3"/>
      <c r="P11" s="37"/>
      <c r="Q11" s="37"/>
    </row>
    <row r="12" spans="1:17" ht="15" customHeight="1">
      <c r="A12" s="61">
        <f t="shared" si="1"/>
        <v>44144</v>
      </c>
      <c r="B12" s="62">
        <f>tts</f>
        <v>1.677083333333333</v>
      </c>
      <c r="C12" s="46"/>
      <c r="D12" s="180"/>
      <c r="F12" s="63">
        <f t="shared" si="0"/>
        <v>44305</v>
      </c>
      <c r="G12" s="6">
        <f>P25</f>
        <v>0.8749999999999999</v>
      </c>
      <c r="H12" s="45"/>
      <c r="I12" s="178"/>
      <c r="K12" s="39" t="s">
        <v>9</v>
      </c>
      <c r="L12" s="53">
        <v>0.3229166666666667</v>
      </c>
      <c r="M12" s="56">
        <v>0.5416666666666666</v>
      </c>
      <c r="N12" s="34">
        <f>M12-L12</f>
        <v>0.21874999999999994</v>
      </c>
      <c r="O12" s="3"/>
      <c r="P12" s="37"/>
      <c r="Q12" s="37"/>
    </row>
    <row r="13" spans="1:17" ht="15" customHeight="1">
      <c r="A13" s="61">
        <f t="shared" si="1"/>
        <v>44151</v>
      </c>
      <c r="B13" s="62">
        <f>tts</f>
        <v>1.677083333333333</v>
      </c>
      <c r="C13" s="46"/>
      <c r="D13" s="180"/>
      <c r="F13" s="63">
        <f t="shared" si="0"/>
        <v>44312</v>
      </c>
      <c r="G13" s="6">
        <v>0</v>
      </c>
      <c r="H13" s="45"/>
      <c r="I13" s="178"/>
      <c r="K13" s="39" t="s">
        <v>10</v>
      </c>
      <c r="L13" s="53">
        <v>0.3229166666666667</v>
      </c>
      <c r="M13" s="56">
        <v>0.6875</v>
      </c>
      <c r="N13" s="34">
        <f>M13-L13</f>
        <v>0.3645833333333333</v>
      </c>
      <c r="O13" s="3"/>
      <c r="P13" s="37"/>
      <c r="Q13" s="37"/>
    </row>
    <row r="14" spans="1:17" ht="15" customHeight="1" thickBot="1">
      <c r="A14" s="61">
        <f t="shared" si="1"/>
        <v>44158</v>
      </c>
      <c r="B14" s="62">
        <f>tts</f>
        <v>1.677083333333333</v>
      </c>
      <c r="C14" s="46"/>
      <c r="D14" s="180"/>
      <c r="F14" s="61">
        <f t="shared" si="0"/>
        <v>44319</v>
      </c>
      <c r="G14" s="7">
        <f t="shared" si="2"/>
        <v>1.677083333333333</v>
      </c>
      <c r="H14" s="45"/>
      <c r="I14" s="180"/>
      <c r="K14" s="40" t="s">
        <v>11</v>
      </c>
      <c r="L14" s="54">
        <v>0.3229166666666667</v>
      </c>
      <c r="M14" s="57">
        <v>0.6875</v>
      </c>
      <c r="N14" s="35">
        <f>M14-L14</f>
        <v>0.3645833333333333</v>
      </c>
      <c r="O14" s="3"/>
      <c r="P14" s="37"/>
      <c r="Q14" s="37"/>
    </row>
    <row r="15" spans="1:17" ht="15" customHeight="1" thickBot="1">
      <c r="A15" s="61">
        <f t="shared" si="1"/>
        <v>44165</v>
      </c>
      <c r="B15" s="62">
        <f>tts</f>
        <v>1.677083333333333</v>
      </c>
      <c r="C15" s="46"/>
      <c r="D15" s="180"/>
      <c r="F15" s="61">
        <f t="shared" si="0"/>
        <v>44326</v>
      </c>
      <c r="G15" s="7">
        <f t="shared" si="2"/>
        <v>1.677083333333333</v>
      </c>
      <c r="H15" s="45"/>
      <c r="I15" s="180"/>
      <c r="N15" s="8">
        <f>SUM(N10:N14)</f>
        <v>1.677083333333333</v>
      </c>
      <c r="O15" s="3"/>
      <c r="P15" s="37"/>
      <c r="Q15" s="37"/>
    </row>
    <row r="16" spans="1:17" ht="15" customHeight="1" thickBot="1">
      <c r="A16" s="61">
        <f t="shared" si="1"/>
        <v>44172</v>
      </c>
      <c r="B16" s="62">
        <f>tts</f>
        <v>1.677083333333333</v>
      </c>
      <c r="C16" s="46"/>
      <c r="D16" s="180"/>
      <c r="F16" s="61">
        <f t="shared" si="0"/>
        <v>44333</v>
      </c>
      <c r="G16" s="7">
        <f t="shared" si="2"/>
        <v>1.677083333333333</v>
      </c>
      <c r="H16" s="45"/>
      <c r="I16" s="180"/>
      <c r="K16" s="199" t="s">
        <v>0</v>
      </c>
      <c r="L16" s="200"/>
      <c r="O16" s="3"/>
      <c r="P16" s="37"/>
      <c r="Q16" s="37"/>
    </row>
    <row r="17" spans="1:17" ht="15" customHeight="1" thickBot="1">
      <c r="A17" s="61">
        <f t="shared" si="1"/>
        <v>44179</v>
      </c>
      <c r="B17" s="62">
        <f>tts</f>
        <v>1.677083333333333</v>
      </c>
      <c r="C17" s="46"/>
      <c r="D17" s="180"/>
      <c r="F17" s="61">
        <f t="shared" si="0"/>
        <v>44340</v>
      </c>
      <c r="G17" s="7">
        <f t="shared" si="2"/>
        <v>1.677083333333333</v>
      </c>
      <c r="H17" s="45"/>
      <c r="I17" s="180"/>
      <c r="K17" s="42" t="s">
        <v>16</v>
      </c>
      <c r="L17" s="43"/>
      <c r="M17" s="43"/>
      <c r="N17" s="44"/>
      <c r="O17" s="166" t="s">
        <v>15</v>
      </c>
      <c r="P17" s="9" t="s">
        <v>6</v>
      </c>
      <c r="Q17" s="169" t="s">
        <v>23</v>
      </c>
    </row>
    <row r="18" spans="1:17" ht="15" customHeight="1">
      <c r="A18" s="63">
        <f>A17+7</f>
        <v>44186</v>
      </c>
      <c r="B18" s="64">
        <f>P21</f>
        <v>0</v>
      </c>
      <c r="C18" s="45"/>
      <c r="D18" s="181"/>
      <c r="F18" s="61">
        <f t="shared" si="0"/>
        <v>44347</v>
      </c>
      <c r="G18" s="7">
        <f t="shared" si="2"/>
        <v>1.677083333333333</v>
      </c>
      <c r="H18" s="45"/>
      <c r="I18" s="180"/>
      <c r="K18" s="49" t="s">
        <v>27</v>
      </c>
      <c r="L18" s="41"/>
      <c r="M18" s="41"/>
      <c r="N18" s="41"/>
      <c r="O18" s="167"/>
      <c r="P18" s="10"/>
      <c r="Q18" s="170">
        <v>0.375</v>
      </c>
    </row>
    <row r="19" spans="1:17" ht="15" customHeight="1" thickBot="1">
      <c r="A19" s="63">
        <f t="shared" si="1"/>
        <v>44193</v>
      </c>
      <c r="B19" s="64">
        <v>0</v>
      </c>
      <c r="C19" s="45"/>
      <c r="D19" s="181"/>
      <c r="F19" s="61">
        <f t="shared" si="0"/>
        <v>44354</v>
      </c>
      <c r="G19" s="7">
        <f t="shared" si="2"/>
        <v>1.677083333333333</v>
      </c>
      <c r="H19" s="45"/>
      <c r="I19" s="180"/>
      <c r="K19" s="11" t="s">
        <v>14</v>
      </c>
      <c r="L19" s="50">
        <v>23</v>
      </c>
      <c r="M19" s="158" t="s">
        <v>3</v>
      </c>
      <c r="N19" s="50">
        <v>25</v>
      </c>
      <c r="O19" s="168">
        <f>IF(L19="",0,N19-L19+1)</f>
        <v>3</v>
      </c>
      <c r="P19" s="13">
        <f>(Q19-Q18)*O19</f>
        <v>0.8749999999999999</v>
      </c>
      <c r="Q19" s="171">
        <v>0.6666666666666666</v>
      </c>
    </row>
    <row r="20" spans="1:17" ht="15" customHeight="1">
      <c r="A20" s="61">
        <f>A19+7</f>
        <v>44200</v>
      </c>
      <c r="B20" s="62">
        <f>tts</f>
        <v>1.677083333333333</v>
      </c>
      <c r="C20" s="45"/>
      <c r="D20" s="178"/>
      <c r="F20" s="61">
        <f t="shared" si="0"/>
        <v>44361</v>
      </c>
      <c r="G20" s="7">
        <f t="shared" si="2"/>
        <v>1.677083333333333</v>
      </c>
      <c r="H20" s="45"/>
      <c r="I20" s="180"/>
      <c r="K20" s="49" t="s">
        <v>19</v>
      </c>
      <c r="L20" s="41"/>
      <c r="M20" s="159"/>
      <c r="N20" s="41"/>
      <c r="O20" s="167"/>
      <c r="P20" s="10"/>
      <c r="Q20" s="170">
        <v>0.3541666666666667</v>
      </c>
    </row>
    <row r="21" spans="1:17" ht="15" customHeight="1" thickBot="1">
      <c r="A21" s="61">
        <f t="shared" si="1"/>
        <v>44207</v>
      </c>
      <c r="B21" s="62">
        <f>tts</f>
        <v>1.677083333333333</v>
      </c>
      <c r="C21" s="46"/>
      <c r="D21" s="180"/>
      <c r="F21" s="61">
        <f t="shared" si="0"/>
        <v>44368</v>
      </c>
      <c r="G21" s="7">
        <f t="shared" si="2"/>
        <v>1.677083333333333</v>
      </c>
      <c r="H21" s="45"/>
      <c r="I21" s="180"/>
      <c r="K21" s="11" t="s">
        <v>14</v>
      </c>
      <c r="L21" s="12"/>
      <c r="M21" s="158" t="s">
        <v>3</v>
      </c>
      <c r="N21" s="12"/>
      <c r="O21" s="168">
        <f>IF(L21="",0,N21-L21+1)</f>
        <v>0</v>
      </c>
      <c r="P21" s="13">
        <f>(Q21-Q20)*O21</f>
        <v>0</v>
      </c>
      <c r="Q21" s="171">
        <v>0.6666666666666666</v>
      </c>
    </row>
    <row r="22" spans="1:17" ht="15" customHeight="1">
      <c r="A22" s="61">
        <f t="shared" si="1"/>
        <v>44214</v>
      </c>
      <c r="B22" s="62">
        <f>tts</f>
        <v>1.677083333333333</v>
      </c>
      <c r="C22" s="46"/>
      <c r="D22" s="180"/>
      <c r="F22" s="61">
        <f t="shared" si="0"/>
        <v>44375</v>
      </c>
      <c r="G22" s="7">
        <f t="shared" si="2"/>
        <v>1.677083333333333</v>
      </c>
      <c r="H22" s="45"/>
      <c r="I22" s="180"/>
      <c r="K22" s="49" t="s">
        <v>18</v>
      </c>
      <c r="L22" s="41"/>
      <c r="M22" s="159"/>
      <c r="N22" s="41"/>
      <c r="O22" s="167"/>
      <c r="P22" s="10"/>
      <c r="Q22" s="170">
        <v>0.375</v>
      </c>
    </row>
    <row r="23" spans="1:17" ht="15" customHeight="1" thickBot="1">
      <c r="A23" s="61">
        <f t="shared" si="1"/>
        <v>44221</v>
      </c>
      <c r="B23" s="62">
        <f>tts</f>
        <v>1.677083333333333</v>
      </c>
      <c r="C23" s="46"/>
      <c r="D23" s="180"/>
      <c r="F23" s="63">
        <f t="shared" si="0"/>
        <v>44382</v>
      </c>
      <c r="G23" s="7">
        <f>P27</f>
        <v>0.8749999999999999</v>
      </c>
      <c r="H23" s="45"/>
      <c r="I23" s="180"/>
      <c r="K23" s="11" t="s">
        <v>14</v>
      </c>
      <c r="L23" s="12">
        <v>15</v>
      </c>
      <c r="M23" s="158" t="s">
        <v>3</v>
      </c>
      <c r="N23" s="12">
        <v>17</v>
      </c>
      <c r="O23" s="168">
        <f>IF(L23="",0,N23-L23+1)</f>
        <v>3</v>
      </c>
      <c r="P23" s="13">
        <f>IF(L23="","",(Q23-Q22)*O23)</f>
        <v>0.8749999999999999</v>
      </c>
      <c r="Q23" s="171">
        <v>0.6666666666666666</v>
      </c>
    </row>
    <row r="24" spans="1:17" ht="15" customHeight="1" thickBot="1">
      <c r="A24" s="65">
        <f t="shared" si="1"/>
        <v>44228</v>
      </c>
      <c r="B24" s="66">
        <f>tts</f>
        <v>1.677083333333333</v>
      </c>
      <c r="C24" s="187"/>
      <c r="D24" s="188"/>
      <c r="F24" s="63">
        <f t="shared" si="0"/>
        <v>44389</v>
      </c>
      <c r="G24" s="6">
        <f>P28</f>
        <v>0.8749999999999999</v>
      </c>
      <c r="H24" s="45"/>
      <c r="I24" s="181"/>
      <c r="K24" s="49" t="s">
        <v>20</v>
      </c>
      <c r="L24" s="41"/>
      <c r="M24" s="159"/>
      <c r="N24" s="41"/>
      <c r="O24" s="167"/>
      <c r="P24" s="10"/>
      <c r="Q24" s="170">
        <v>0.375</v>
      </c>
    </row>
    <row r="25" spans="1:17" ht="15" customHeight="1" thickBot="1">
      <c r="A25" s="19"/>
      <c r="B25" s="19"/>
      <c r="C25" s="19" t="s">
        <v>30</v>
      </c>
      <c r="D25" s="36" t="s">
        <v>31</v>
      </c>
      <c r="F25" s="63">
        <f t="shared" si="0"/>
        <v>44396</v>
      </c>
      <c r="G25" s="6"/>
      <c r="H25" s="45"/>
      <c r="I25" s="181"/>
      <c r="K25" s="11" t="s">
        <v>14</v>
      </c>
      <c r="L25" s="12">
        <v>19</v>
      </c>
      <c r="M25" s="158" t="s">
        <v>3</v>
      </c>
      <c r="N25" s="12">
        <v>21</v>
      </c>
      <c r="O25" s="168">
        <f>IF(L25="",0,N25-L25+1)</f>
        <v>3</v>
      </c>
      <c r="P25" s="13">
        <f>(Q25-Q24)*O25</f>
        <v>0.8749999999999999</v>
      </c>
      <c r="Q25" s="171">
        <v>0.6666666666666666</v>
      </c>
    </row>
    <row r="26" spans="1:17" ht="15" customHeight="1">
      <c r="A26" s="15" t="s">
        <v>13</v>
      </c>
      <c r="B26" s="19"/>
      <c r="C26" s="19"/>
      <c r="F26" s="63">
        <f t="shared" si="0"/>
        <v>44403</v>
      </c>
      <c r="G26" s="6"/>
      <c r="H26" s="45"/>
      <c r="I26" s="181"/>
      <c r="K26" s="49" t="s">
        <v>1</v>
      </c>
      <c r="L26" s="41"/>
      <c r="M26" s="159"/>
      <c r="N26" s="41"/>
      <c r="O26" s="167"/>
      <c r="P26" s="10"/>
      <c r="Q26" s="170">
        <v>0.375</v>
      </c>
    </row>
    <row r="27" spans="1:17" ht="15" customHeight="1" thickBot="1">
      <c r="A27" s="16">
        <v>44146</v>
      </c>
      <c r="B27" s="173"/>
      <c r="C27" s="20"/>
      <c r="F27" s="63">
        <f t="shared" si="0"/>
        <v>44410</v>
      </c>
      <c r="G27" s="6"/>
      <c r="H27" s="45"/>
      <c r="I27" s="181"/>
      <c r="K27" s="244" t="s">
        <v>14</v>
      </c>
      <c r="L27" s="245">
        <v>7</v>
      </c>
      <c r="M27" s="246" t="s">
        <v>3</v>
      </c>
      <c r="N27" s="245">
        <v>9</v>
      </c>
      <c r="O27" s="247">
        <f>IF(L27="",0,N27-L27+1)</f>
        <v>3</v>
      </c>
      <c r="P27" s="13">
        <f>(Q27-Q26)*O27</f>
        <v>0.8749999999999999</v>
      </c>
      <c r="Q27" s="249">
        <v>0.6666666666666666</v>
      </c>
    </row>
    <row r="28" spans="1:17" ht="15" customHeight="1" thickBot="1">
      <c r="A28" s="16">
        <v>43934</v>
      </c>
      <c r="B28" s="173"/>
      <c r="C28" s="20"/>
      <c r="F28" s="63">
        <f t="shared" si="0"/>
        <v>44417</v>
      </c>
      <c r="G28" s="6"/>
      <c r="H28" s="45"/>
      <c r="I28" s="181"/>
      <c r="K28" s="11" t="s">
        <v>14</v>
      </c>
      <c r="L28" s="12">
        <v>12</v>
      </c>
      <c r="M28" s="158" t="s">
        <v>3</v>
      </c>
      <c r="N28" s="12">
        <v>14</v>
      </c>
      <c r="O28" s="168">
        <f>IF(L28="",0,N28-L28+1)</f>
        <v>3</v>
      </c>
      <c r="P28" s="13">
        <f>(Q27-Q26)*O28</f>
        <v>0.8749999999999999</v>
      </c>
      <c r="Q28" s="171"/>
    </row>
    <row r="29" spans="1:17" ht="15" customHeight="1">
      <c r="A29" s="16">
        <v>43952</v>
      </c>
      <c r="B29" s="173"/>
      <c r="C29" s="20"/>
      <c r="F29" s="63">
        <f t="shared" si="0"/>
        <v>44424</v>
      </c>
      <c r="G29" s="6"/>
      <c r="H29" s="45"/>
      <c r="I29" s="181"/>
      <c r="K29" s="49" t="s">
        <v>2</v>
      </c>
      <c r="L29" s="41"/>
      <c r="M29" s="159"/>
      <c r="N29" s="41"/>
      <c r="O29" s="167"/>
      <c r="P29" s="10"/>
      <c r="Q29" s="170">
        <v>0.375</v>
      </c>
    </row>
    <row r="30" spans="1:17" ht="15" customHeight="1" thickBot="1">
      <c r="A30" s="16">
        <v>43959</v>
      </c>
      <c r="B30" s="173"/>
      <c r="C30" s="20"/>
      <c r="F30" s="67">
        <f t="shared" si="0"/>
        <v>44431</v>
      </c>
      <c r="G30" s="182">
        <f>P30</f>
        <v>0.8749999999999999</v>
      </c>
      <c r="H30" s="183"/>
      <c r="I30" s="184"/>
      <c r="K30" s="244" t="s">
        <v>14</v>
      </c>
      <c r="L30" s="245">
        <v>25</v>
      </c>
      <c r="M30" s="246" t="s">
        <v>3</v>
      </c>
      <c r="N30" s="245">
        <v>27</v>
      </c>
      <c r="O30" s="247">
        <f>IF(L30="",0,N30-L30+1)</f>
        <v>3</v>
      </c>
      <c r="P30" s="248">
        <f>(Q30-Q29)*O30</f>
        <v>0.8749999999999999</v>
      </c>
      <c r="Q30" s="249">
        <v>0.6666666666666666</v>
      </c>
    </row>
    <row r="31" spans="1:17" ht="15" customHeight="1" thickBot="1">
      <c r="A31" s="16">
        <v>44329</v>
      </c>
      <c r="B31" s="173"/>
      <c r="F31" s="67">
        <f t="shared" si="0"/>
        <v>44438</v>
      </c>
      <c r="G31" s="182">
        <f>P31</f>
        <v>0.5833333333333333</v>
      </c>
      <c r="H31" s="183"/>
      <c r="I31" s="184"/>
      <c r="K31" s="11" t="s">
        <v>14</v>
      </c>
      <c r="L31" s="12">
        <v>30</v>
      </c>
      <c r="M31" s="158" t="s">
        <v>3</v>
      </c>
      <c r="N31" s="12">
        <v>31</v>
      </c>
      <c r="O31" s="168">
        <f>IF(L31="",0,N31-L31+1)-O29</f>
        <v>2</v>
      </c>
      <c r="P31" s="13">
        <f>(Q30-Q29)*O31</f>
        <v>0.5833333333333333</v>
      </c>
      <c r="Q31" s="171"/>
    </row>
    <row r="32" spans="1:9" ht="15.75" thickBot="1">
      <c r="A32" s="129">
        <v>43975</v>
      </c>
      <c r="B32" s="173"/>
      <c r="C32" s="20"/>
      <c r="G32" s="23"/>
      <c r="H32" s="23"/>
      <c r="I32" s="23"/>
    </row>
    <row r="33" spans="2:10" ht="15">
      <c r="B33" s="51"/>
      <c r="J33" s="23"/>
    </row>
    <row r="39" ht="14.25">
      <c r="K39" s="172"/>
    </row>
  </sheetData>
  <sheetProtection/>
  <mergeCells count="16">
    <mergeCell ref="O8:P8"/>
    <mergeCell ref="K9:M9"/>
    <mergeCell ref="K16:L16"/>
    <mergeCell ref="L4:M4"/>
    <mergeCell ref="O4:P4"/>
    <mergeCell ref="L5:M5"/>
    <mergeCell ref="L6:M6"/>
    <mergeCell ref="O6:P6"/>
    <mergeCell ref="L7:M7"/>
    <mergeCell ref="C1:D1"/>
    <mergeCell ref="H1:I1"/>
    <mergeCell ref="K1:M1"/>
    <mergeCell ref="L2:M2"/>
    <mergeCell ref="O2:P2"/>
    <mergeCell ref="L3:M3"/>
    <mergeCell ref="O3:P3"/>
  </mergeCells>
  <printOptions horizontalCentered="1" verticalCentered="1"/>
  <pageMargins left="0.5905511811023623" right="0.2755905511811024" top="0.9448818897637796" bottom="0.5905511811023623" header="0.31496062992125984" footer="0.15748031496062992"/>
  <pageSetup horizontalDpi="600" verticalDpi="600" orientation="landscape" paperSize="9" r:id="rId3"/>
  <headerFooter alignWithMargins="0">
    <oddHeader>&amp;C&amp;"Arial,Gras"&amp;12TEMPS DE TRAVAIL DE &amp;R&amp;D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4" sqref="A34"/>
    </sheetView>
  </sheetViews>
  <sheetFormatPr defaultColWidth="11.421875" defaultRowHeight="12.75"/>
  <cols>
    <col min="1" max="1" width="15.140625" style="139" bestFit="1" customWidth="1"/>
    <col min="2" max="2" width="3.8515625" style="139" customWidth="1"/>
    <col min="3" max="3" width="14.28125" style="139" bestFit="1" customWidth="1"/>
    <col min="4" max="4" width="3.8515625" style="139" customWidth="1"/>
    <col min="5" max="5" width="14.7109375" style="139" bestFit="1" customWidth="1"/>
    <col min="6" max="6" width="3.8515625" style="139" customWidth="1"/>
    <col min="7" max="7" width="14.7109375" style="139" bestFit="1" customWidth="1"/>
    <col min="8" max="8" width="3.8515625" style="139" customWidth="1"/>
    <col min="9" max="9" width="14.28125" style="139" bestFit="1" customWidth="1"/>
    <col min="10" max="10" width="3.8515625" style="139" customWidth="1"/>
    <col min="11" max="11" width="14.28125" style="139" bestFit="1" customWidth="1"/>
    <col min="12" max="12" width="3.8515625" style="139" customWidth="1"/>
    <col min="13" max="13" width="14.28125" style="139" bestFit="1" customWidth="1"/>
    <col min="14" max="14" width="3.8515625" style="139" customWidth="1"/>
    <col min="15" max="15" width="14.28125" style="139" bestFit="1" customWidth="1"/>
    <col min="16" max="16" width="8.00390625" style="139" customWidth="1"/>
    <col min="17" max="17" width="14.28125" style="139" bestFit="1" customWidth="1"/>
    <col min="18" max="18" width="3.8515625" style="139" customWidth="1"/>
    <col min="19" max="19" width="14.28125" style="139" bestFit="1" customWidth="1"/>
    <col min="20" max="20" width="3.8515625" style="139" customWidth="1"/>
    <col min="21" max="21" width="14.28125" style="139" bestFit="1" customWidth="1"/>
    <col min="22" max="22" width="3.8515625" style="139" customWidth="1"/>
    <col min="23" max="23" width="14.28125" style="139" bestFit="1" customWidth="1"/>
    <col min="24" max="24" width="3.8515625" style="139" customWidth="1"/>
    <col min="25" max="25" width="15.140625" style="139" bestFit="1" customWidth="1"/>
    <col min="26" max="26" width="3.8515625" style="139" customWidth="1"/>
    <col min="27" max="27" width="14.28125" style="139" bestFit="1" customWidth="1"/>
    <col min="28" max="16384" width="11.421875" style="139" customWidth="1"/>
  </cols>
  <sheetData>
    <row r="1" spans="1:28" ht="15">
      <c r="A1" s="157">
        <f>A3</f>
        <v>43710</v>
      </c>
      <c r="B1" s="156"/>
      <c r="C1" s="157">
        <f>C3</f>
        <v>43740</v>
      </c>
      <c r="D1" s="156"/>
      <c r="E1" s="157">
        <f>E3</f>
        <v>43771</v>
      </c>
      <c r="F1" s="156"/>
      <c r="G1" s="157">
        <f>G3</f>
        <v>43801</v>
      </c>
      <c r="H1" s="156"/>
      <c r="I1" s="157">
        <f>I3</f>
        <v>43832</v>
      </c>
      <c r="J1" s="156"/>
      <c r="K1" s="157">
        <f>K3</f>
        <v>43863</v>
      </c>
      <c r="L1" s="156"/>
      <c r="M1" s="157">
        <f>M3</f>
        <v>43891</v>
      </c>
      <c r="N1" s="156"/>
      <c r="O1" s="157">
        <f>O3</f>
        <v>43922</v>
      </c>
      <c r="P1" s="156"/>
      <c r="Q1" s="157">
        <f>Q3</f>
        <v>43953</v>
      </c>
      <c r="R1" s="156"/>
      <c r="S1" s="157">
        <f>S3</f>
        <v>43984</v>
      </c>
      <c r="T1" s="156"/>
      <c r="U1" s="157">
        <f>U3</f>
        <v>44014</v>
      </c>
      <c r="V1" s="156"/>
      <c r="W1" s="157">
        <f>W3</f>
        <v>44045</v>
      </c>
      <c r="X1" s="156"/>
      <c r="Y1" s="157">
        <f>Y3</f>
        <v>44076</v>
      </c>
      <c r="Z1" s="156"/>
      <c r="AA1" s="157">
        <f>AA3</f>
        <v>44106</v>
      </c>
      <c r="AB1" s="156"/>
    </row>
    <row r="2" spans="1:27" ht="12.75">
      <c r="A2" s="138">
        <v>43709</v>
      </c>
      <c r="C2" s="138">
        <f>A2+COUNTA(A:A)-1</f>
        <v>43739</v>
      </c>
      <c r="E2" s="138">
        <f>C2+COUNTA(C:C)-1</f>
        <v>43770</v>
      </c>
      <c r="G2" s="138">
        <f>E2+COUNTA(E:E)-1</f>
        <v>43800</v>
      </c>
      <c r="I2" s="138">
        <f>G2+COUNTA(G:G)-1</f>
        <v>43831</v>
      </c>
      <c r="K2" s="138">
        <f>I2+COUNTA(I:I)-1</f>
        <v>43862</v>
      </c>
      <c r="M2" s="138">
        <f>K2+COUNTA(K:K)-1</f>
        <v>43890</v>
      </c>
      <c r="O2" s="138">
        <f>M2+COUNTA(M:M)-1</f>
        <v>43921</v>
      </c>
      <c r="Q2" s="138">
        <f>O2+COUNTA(O:O)</f>
        <v>43952</v>
      </c>
      <c r="S2" s="138">
        <f>Q2+COUNTA(Q:Q)-1</f>
        <v>43983</v>
      </c>
      <c r="U2" s="138">
        <f>S2+COUNTA(S:S)-1</f>
        <v>44013</v>
      </c>
      <c r="W2" s="138">
        <f>U2+COUNTA(U:U)-1</f>
        <v>44044</v>
      </c>
      <c r="Y2" s="138">
        <f>W2+COUNTA(W:W)-1</f>
        <v>44075</v>
      </c>
      <c r="AA2" s="138">
        <f>Y2+COUNTA(Y:Y)-1</f>
        <v>44105</v>
      </c>
    </row>
    <row r="3" spans="1:27" ht="12.75">
      <c r="A3" s="138">
        <f>A2+1</f>
        <v>43710</v>
      </c>
      <c r="C3" s="138">
        <f>C2+1</f>
        <v>43740</v>
      </c>
      <c r="E3" s="138">
        <f>E2+1</f>
        <v>43771</v>
      </c>
      <c r="G3" s="138">
        <f>G2+1</f>
        <v>43801</v>
      </c>
      <c r="I3" s="138">
        <f>I2+1</f>
        <v>43832</v>
      </c>
      <c r="K3" s="138">
        <f>K2+1</f>
        <v>43863</v>
      </c>
      <c r="M3" s="138">
        <f>M2+1</f>
        <v>43891</v>
      </c>
      <c r="O3" s="138">
        <f>O2+1</f>
        <v>43922</v>
      </c>
      <c r="Q3" s="138">
        <f>Q2+1</f>
        <v>43953</v>
      </c>
      <c r="S3" s="138">
        <f>S2+1</f>
        <v>43984</v>
      </c>
      <c r="U3" s="138">
        <f>U2+1</f>
        <v>44014</v>
      </c>
      <c r="W3" s="138">
        <f>W2+1</f>
        <v>44045</v>
      </c>
      <c r="Y3" s="138">
        <f>Y2+1</f>
        <v>44076</v>
      </c>
      <c r="AA3" s="138">
        <f>AA2+1</f>
        <v>44106</v>
      </c>
    </row>
    <row r="4" spans="1:27" ht="12.75">
      <c r="A4" s="138">
        <f aca="true" t="shared" si="0" ref="A4:A31">A3+1</f>
        <v>43711</v>
      </c>
      <c r="C4" s="138">
        <f aca="true" t="shared" si="1" ref="C4:C32">C3+1</f>
        <v>43741</v>
      </c>
      <c r="E4" s="138">
        <f aca="true" t="shared" si="2" ref="E4:E31">E3+1</f>
        <v>43772</v>
      </c>
      <c r="G4" s="138">
        <f aca="true" t="shared" si="3" ref="G4:G32">G3+1</f>
        <v>43802</v>
      </c>
      <c r="I4" s="138">
        <f aca="true" t="shared" si="4" ref="I4:I32">I3+1</f>
        <v>43833</v>
      </c>
      <c r="K4" s="138">
        <f aca="true" t="shared" si="5" ref="K4:K29">K3+1</f>
        <v>43864</v>
      </c>
      <c r="M4" s="138">
        <f aca="true" t="shared" si="6" ref="M4:M32">M3+1</f>
        <v>43892</v>
      </c>
      <c r="O4" s="138">
        <f aca="true" t="shared" si="7" ref="O4:O31">O3+1</f>
        <v>43923</v>
      </c>
      <c r="Q4" s="138">
        <f aca="true" t="shared" si="8" ref="Q4:Q32">Q3+1</f>
        <v>43954</v>
      </c>
      <c r="S4" s="138">
        <f aca="true" t="shared" si="9" ref="S4:S31">S3+1</f>
        <v>43985</v>
      </c>
      <c r="U4" s="138">
        <f aca="true" t="shared" si="10" ref="U4:U32">U3+1</f>
        <v>44015</v>
      </c>
      <c r="W4" s="138">
        <f aca="true" t="shared" si="11" ref="W4:W32">W3+1</f>
        <v>44046</v>
      </c>
      <c r="Y4" s="138">
        <f aca="true" t="shared" si="12" ref="Y4:Y31">Y3+1</f>
        <v>44077</v>
      </c>
      <c r="AA4" s="138">
        <f aca="true" t="shared" si="13" ref="AA4:AA32">AA3+1</f>
        <v>44107</v>
      </c>
    </row>
    <row r="5" spans="1:27" ht="12.75">
      <c r="A5" s="138">
        <f t="shared" si="0"/>
        <v>43712</v>
      </c>
      <c r="C5" s="138">
        <f t="shared" si="1"/>
        <v>43742</v>
      </c>
      <c r="E5" s="138">
        <f t="shared" si="2"/>
        <v>43773</v>
      </c>
      <c r="G5" s="138">
        <f t="shared" si="3"/>
        <v>43803</v>
      </c>
      <c r="I5" s="138">
        <f t="shared" si="4"/>
        <v>43834</v>
      </c>
      <c r="K5" s="138">
        <f t="shared" si="5"/>
        <v>43865</v>
      </c>
      <c r="M5" s="138">
        <f t="shared" si="6"/>
        <v>43893</v>
      </c>
      <c r="O5" s="138">
        <f t="shared" si="7"/>
        <v>43924</v>
      </c>
      <c r="Q5" s="138">
        <f t="shared" si="8"/>
        <v>43955</v>
      </c>
      <c r="S5" s="138">
        <f t="shared" si="9"/>
        <v>43986</v>
      </c>
      <c r="U5" s="138">
        <f t="shared" si="10"/>
        <v>44016</v>
      </c>
      <c r="W5" s="138">
        <f t="shared" si="11"/>
        <v>44047</v>
      </c>
      <c r="Y5" s="138">
        <f t="shared" si="12"/>
        <v>44078</v>
      </c>
      <c r="AA5" s="138">
        <f t="shared" si="13"/>
        <v>44108</v>
      </c>
    </row>
    <row r="6" spans="1:27" ht="12.75">
      <c r="A6" s="138">
        <f t="shared" si="0"/>
        <v>43713</v>
      </c>
      <c r="C6" s="138">
        <f t="shared" si="1"/>
        <v>43743</v>
      </c>
      <c r="E6" s="138">
        <f t="shared" si="2"/>
        <v>43774</v>
      </c>
      <c r="G6" s="138">
        <f t="shared" si="3"/>
        <v>43804</v>
      </c>
      <c r="I6" s="138">
        <f t="shared" si="4"/>
        <v>43835</v>
      </c>
      <c r="K6" s="138">
        <f t="shared" si="5"/>
        <v>43866</v>
      </c>
      <c r="M6" s="138">
        <f t="shared" si="6"/>
        <v>43894</v>
      </c>
      <c r="O6" s="138">
        <f t="shared" si="7"/>
        <v>43925</v>
      </c>
      <c r="Q6" s="138">
        <f t="shared" si="8"/>
        <v>43956</v>
      </c>
      <c r="S6" s="138">
        <f t="shared" si="9"/>
        <v>43987</v>
      </c>
      <c r="U6" s="138">
        <f t="shared" si="10"/>
        <v>44017</v>
      </c>
      <c r="W6" s="138">
        <f t="shared" si="11"/>
        <v>44048</v>
      </c>
      <c r="Y6" s="138">
        <f t="shared" si="12"/>
        <v>44079</v>
      </c>
      <c r="AA6" s="138">
        <f t="shared" si="13"/>
        <v>44109</v>
      </c>
    </row>
    <row r="7" spans="1:27" ht="12.75">
      <c r="A7" s="138">
        <f t="shared" si="0"/>
        <v>43714</v>
      </c>
      <c r="C7" s="138">
        <f t="shared" si="1"/>
        <v>43744</v>
      </c>
      <c r="E7" s="138">
        <f t="shared" si="2"/>
        <v>43775</v>
      </c>
      <c r="G7" s="138">
        <f t="shared" si="3"/>
        <v>43805</v>
      </c>
      <c r="I7" s="138">
        <f t="shared" si="4"/>
        <v>43836</v>
      </c>
      <c r="K7" s="138">
        <f t="shared" si="5"/>
        <v>43867</v>
      </c>
      <c r="M7" s="138">
        <f t="shared" si="6"/>
        <v>43895</v>
      </c>
      <c r="O7" s="138">
        <f t="shared" si="7"/>
        <v>43926</v>
      </c>
      <c r="Q7" s="138">
        <f t="shared" si="8"/>
        <v>43957</v>
      </c>
      <c r="S7" s="138">
        <f t="shared" si="9"/>
        <v>43988</v>
      </c>
      <c r="U7" s="138">
        <f t="shared" si="10"/>
        <v>44018</v>
      </c>
      <c r="W7" s="138">
        <f t="shared" si="11"/>
        <v>44049</v>
      </c>
      <c r="Y7" s="138">
        <f t="shared" si="12"/>
        <v>44080</v>
      </c>
      <c r="AA7" s="138">
        <f t="shared" si="13"/>
        <v>44110</v>
      </c>
    </row>
    <row r="8" spans="1:27" ht="12.75">
      <c r="A8" s="138">
        <f t="shared" si="0"/>
        <v>43715</v>
      </c>
      <c r="C8" s="138">
        <f t="shared" si="1"/>
        <v>43745</v>
      </c>
      <c r="E8" s="138">
        <f t="shared" si="2"/>
        <v>43776</v>
      </c>
      <c r="G8" s="138">
        <f t="shared" si="3"/>
        <v>43806</v>
      </c>
      <c r="I8" s="138">
        <f t="shared" si="4"/>
        <v>43837</v>
      </c>
      <c r="K8" s="138">
        <f t="shared" si="5"/>
        <v>43868</v>
      </c>
      <c r="M8" s="138">
        <f t="shared" si="6"/>
        <v>43896</v>
      </c>
      <c r="O8" s="138">
        <f t="shared" si="7"/>
        <v>43927</v>
      </c>
      <c r="Q8" s="138">
        <f t="shared" si="8"/>
        <v>43958</v>
      </c>
      <c r="S8" s="138">
        <f t="shared" si="9"/>
        <v>43989</v>
      </c>
      <c r="U8" s="138">
        <f t="shared" si="10"/>
        <v>44019</v>
      </c>
      <c r="W8" s="138">
        <f t="shared" si="11"/>
        <v>44050</v>
      </c>
      <c r="Y8" s="138">
        <f t="shared" si="12"/>
        <v>44081</v>
      </c>
      <c r="AA8" s="138">
        <f t="shared" si="13"/>
        <v>44111</v>
      </c>
    </row>
    <row r="9" spans="1:27" ht="12.75">
      <c r="A9" s="138">
        <f t="shared" si="0"/>
        <v>43716</v>
      </c>
      <c r="C9" s="138">
        <f t="shared" si="1"/>
        <v>43746</v>
      </c>
      <c r="E9" s="138">
        <f t="shared" si="2"/>
        <v>43777</v>
      </c>
      <c r="G9" s="138">
        <f t="shared" si="3"/>
        <v>43807</v>
      </c>
      <c r="I9" s="138">
        <f t="shared" si="4"/>
        <v>43838</v>
      </c>
      <c r="K9" s="138">
        <f t="shared" si="5"/>
        <v>43869</v>
      </c>
      <c r="M9" s="138">
        <f t="shared" si="6"/>
        <v>43897</v>
      </c>
      <c r="O9" s="138">
        <f t="shared" si="7"/>
        <v>43928</v>
      </c>
      <c r="Q9" s="138">
        <f t="shared" si="8"/>
        <v>43959</v>
      </c>
      <c r="S9" s="138">
        <f t="shared" si="9"/>
        <v>43990</v>
      </c>
      <c r="U9" s="138">
        <f t="shared" si="10"/>
        <v>44020</v>
      </c>
      <c r="W9" s="138">
        <f t="shared" si="11"/>
        <v>44051</v>
      </c>
      <c r="Y9" s="138">
        <f t="shared" si="12"/>
        <v>44082</v>
      </c>
      <c r="AA9" s="138">
        <f t="shared" si="13"/>
        <v>44112</v>
      </c>
    </row>
    <row r="10" spans="1:27" ht="12.75">
      <c r="A10" s="138">
        <f t="shared" si="0"/>
        <v>43717</v>
      </c>
      <c r="C10" s="138">
        <f t="shared" si="1"/>
        <v>43747</v>
      </c>
      <c r="E10" s="138">
        <f t="shared" si="2"/>
        <v>43778</v>
      </c>
      <c r="G10" s="138">
        <f t="shared" si="3"/>
        <v>43808</v>
      </c>
      <c r="I10" s="138">
        <f t="shared" si="4"/>
        <v>43839</v>
      </c>
      <c r="K10" s="138">
        <f t="shared" si="5"/>
        <v>43870</v>
      </c>
      <c r="M10" s="138">
        <f t="shared" si="6"/>
        <v>43898</v>
      </c>
      <c r="O10" s="138">
        <f t="shared" si="7"/>
        <v>43929</v>
      </c>
      <c r="Q10" s="138">
        <f t="shared" si="8"/>
        <v>43960</v>
      </c>
      <c r="S10" s="138">
        <f t="shared" si="9"/>
        <v>43991</v>
      </c>
      <c r="U10" s="138">
        <f t="shared" si="10"/>
        <v>44021</v>
      </c>
      <c r="W10" s="138">
        <f t="shared" si="11"/>
        <v>44052</v>
      </c>
      <c r="Y10" s="138">
        <f t="shared" si="12"/>
        <v>44083</v>
      </c>
      <c r="AA10" s="138">
        <f t="shared" si="13"/>
        <v>44113</v>
      </c>
    </row>
    <row r="11" spans="1:27" ht="12.75">
      <c r="A11" s="138">
        <f t="shared" si="0"/>
        <v>43718</v>
      </c>
      <c r="C11" s="138">
        <f t="shared" si="1"/>
        <v>43748</v>
      </c>
      <c r="E11" s="138">
        <f t="shared" si="2"/>
        <v>43779</v>
      </c>
      <c r="G11" s="138">
        <f t="shared" si="3"/>
        <v>43809</v>
      </c>
      <c r="I11" s="138">
        <f t="shared" si="4"/>
        <v>43840</v>
      </c>
      <c r="K11" s="138">
        <f t="shared" si="5"/>
        <v>43871</v>
      </c>
      <c r="M11" s="138">
        <f t="shared" si="6"/>
        <v>43899</v>
      </c>
      <c r="O11" s="138">
        <f t="shared" si="7"/>
        <v>43930</v>
      </c>
      <c r="Q11" s="138">
        <f t="shared" si="8"/>
        <v>43961</v>
      </c>
      <c r="S11" s="138">
        <f t="shared" si="9"/>
        <v>43992</v>
      </c>
      <c r="U11" s="138">
        <f t="shared" si="10"/>
        <v>44022</v>
      </c>
      <c r="W11" s="138">
        <f t="shared" si="11"/>
        <v>44053</v>
      </c>
      <c r="Y11" s="138">
        <f t="shared" si="12"/>
        <v>44084</v>
      </c>
      <c r="AA11" s="138">
        <f t="shared" si="13"/>
        <v>44114</v>
      </c>
    </row>
    <row r="12" spans="1:27" ht="12.75">
      <c r="A12" s="138">
        <f t="shared" si="0"/>
        <v>43719</v>
      </c>
      <c r="C12" s="138">
        <f t="shared" si="1"/>
        <v>43749</v>
      </c>
      <c r="E12" s="138">
        <f t="shared" si="2"/>
        <v>43780</v>
      </c>
      <c r="G12" s="138">
        <f t="shared" si="3"/>
        <v>43810</v>
      </c>
      <c r="I12" s="138">
        <f t="shared" si="4"/>
        <v>43841</v>
      </c>
      <c r="K12" s="138">
        <f t="shared" si="5"/>
        <v>43872</v>
      </c>
      <c r="M12" s="138">
        <f t="shared" si="6"/>
        <v>43900</v>
      </c>
      <c r="O12" s="138">
        <f t="shared" si="7"/>
        <v>43931</v>
      </c>
      <c r="Q12" s="138">
        <f t="shared" si="8"/>
        <v>43962</v>
      </c>
      <c r="S12" s="138">
        <f t="shared" si="9"/>
        <v>43993</v>
      </c>
      <c r="U12" s="138">
        <f t="shared" si="10"/>
        <v>44023</v>
      </c>
      <c r="W12" s="138">
        <f t="shared" si="11"/>
        <v>44054</v>
      </c>
      <c r="Y12" s="138">
        <f t="shared" si="12"/>
        <v>44085</v>
      </c>
      <c r="AA12" s="138">
        <f t="shared" si="13"/>
        <v>44115</v>
      </c>
    </row>
    <row r="13" spans="1:27" ht="12.75">
      <c r="A13" s="138">
        <f t="shared" si="0"/>
        <v>43720</v>
      </c>
      <c r="C13" s="138">
        <f t="shared" si="1"/>
        <v>43750</v>
      </c>
      <c r="E13" s="138">
        <f t="shared" si="2"/>
        <v>43781</v>
      </c>
      <c r="G13" s="138">
        <f t="shared" si="3"/>
        <v>43811</v>
      </c>
      <c r="I13" s="138">
        <f t="shared" si="4"/>
        <v>43842</v>
      </c>
      <c r="K13" s="138">
        <f t="shared" si="5"/>
        <v>43873</v>
      </c>
      <c r="M13" s="138">
        <f t="shared" si="6"/>
        <v>43901</v>
      </c>
      <c r="O13" s="138">
        <f t="shared" si="7"/>
        <v>43932</v>
      </c>
      <c r="Q13" s="138">
        <f t="shared" si="8"/>
        <v>43963</v>
      </c>
      <c r="S13" s="138">
        <f t="shared" si="9"/>
        <v>43994</v>
      </c>
      <c r="U13" s="138">
        <f t="shared" si="10"/>
        <v>44024</v>
      </c>
      <c r="W13" s="138">
        <f t="shared" si="11"/>
        <v>44055</v>
      </c>
      <c r="Y13" s="138">
        <f t="shared" si="12"/>
        <v>44086</v>
      </c>
      <c r="AA13" s="138">
        <f t="shared" si="13"/>
        <v>44116</v>
      </c>
    </row>
    <row r="14" spans="1:27" ht="12.75">
      <c r="A14" s="138">
        <f t="shared" si="0"/>
        <v>43721</v>
      </c>
      <c r="C14" s="138">
        <f t="shared" si="1"/>
        <v>43751</v>
      </c>
      <c r="E14" s="138">
        <f t="shared" si="2"/>
        <v>43782</v>
      </c>
      <c r="G14" s="138">
        <f t="shared" si="3"/>
        <v>43812</v>
      </c>
      <c r="I14" s="138">
        <f t="shared" si="4"/>
        <v>43843</v>
      </c>
      <c r="K14" s="138">
        <f t="shared" si="5"/>
        <v>43874</v>
      </c>
      <c r="M14" s="138">
        <f t="shared" si="6"/>
        <v>43902</v>
      </c>
      <c r="O14" s="138">
        <f t="shared" si="7"/>
        <v>43933</v>
      </c>
      <c r="Q14" s="138">
        <f t="shared" si="8"/>
        <v>43964</v>
      </c>
      <c r="S14" s="138">
        <f t="shared" si="9"/>
        <v>43995</v>
      </c>
      <c r="U14" s="138">
        <f t="shared" si="10"/>
        <v>44025</v>
      </c>
      <c r="W14" s="138">
        <f t="shared" si="11"/>
        <v>44056</v>
      </c>
      <c r="Y14" s="138">
        <f t="shared" si="12"/>
        <v>44087</v>
      </c>
      <c r="AA14" s="138">
        <f t="shared" si="13"/>
        <v>44117</v>
      </c>
    </row>
    <row r="15" spans="1:27" ht="12.75">
      <c r="A15" s="138">
        <f t="shared" si="0"/>
        <v>43722</v>
      </c>
      <c r="C15" s="138">
        <f t="shared" si="1"/>
        <v>43752</v>
      </c>
      <c r="E15" s="138">
        <f t="shared" si="2"/>
        <v>43783</v>
      </c>
      <c r="G15" s="138">
        <f t="shared" si="3"/>
        <v>43813</v>
      </c>
      <c r="I15" s="138">
        <f t="shared" si="4"/>
        <v>43844</v>
      </c>
      <c r="K15" s="138">
        <f t="shared" si="5"/>
        <v>43875</v>
      </c>
      <c r="M15" s="138">
        <f t="shared" si="6"/>
        <v>43903</v>
      </c>
      <c r="O15" s="138">
        <f t="shared" si="7"/>
        <v>43934</v>
      </c>
      <c r="Q15" s="138">
        <f t="shared" si="8"/>
        <v>43965</v>
      </c>
      <c r="S15" s="138">
        <f t="shared" si="9"/>
        <v>43996</v>
      </c>
      <c r="U15" s="138">
        <f t="shared" si="10"/>
        <v>44026</v>
      </c>
      <c r="W15" s="138">
        <f t="shared" si="11"/>
        <v>44057</v>
      </c>
      <c r="Y15" s="138">
        <f t="shared" si="12"/>
        <v>44088</v>
      </c>
      <c r="AA15" s="138">
        <f t="shared" si="13"/>
        <v>44118</v>
      </c>
    </row>
    <row r="16" spans="1:27" ht="12.75">
      <c r="A16" s="138">
        <f t="shared" si="0"/>
        <v>43723</v>
      </c>
      <c r="C16" s="138">
        <f t="shared" si="1"/>
        <v>43753</v>
      </c>
      <c r="E16" s="138">
        <f t="shared" si="2"/>
        <v>43784</v>
      </c>
      <c r="G16" s="138">
        <f t="shared" si="3"/>
        <v>43814</v>
      </c>
      <c r="I16" s="138">
        <f t="shared" si="4"/>
        <v>43845</v>
      </c>
      <c r="K16" s="138">
        <f t="shared" si="5"/>
        <v>43876</v>
      </c>
      <c r="M16" s="138">
        <f t="shared" si="6"/>
        <v>43904</v>
      </c>
      <c r="O16" s="138">
        <f t="shared" si="7"/>
        <v>43935</v>
      </c>
      <c r="Q16" s="138">
        <f t="shared" si="8"/>
        <v>43966</v>
      </c>
      <c r="S16" s="138">
        <f t="shared" si="9"/>
        <v>43997</v>
      </c>
      <c r="U16" s="138">
        <f t="shared" si="10"/>
        <v>44027</v>
      </c>
      <c r="W16" s="138">
        <f t="shared" si="11"/>
        <v>44058</v>
      </c>
      <c r="Y16" s="138">
        <f t="shared" si="12"/>
        <v>44089</v>
      </c>
      <c r="AA16" s="138">
        <f t="shared" si="13"/>
        <v>44119</v>
      </c>
    </row>
    <row r="17" spans="1:27" ht="12.75">
      <c r="A17" s="138">
        <f t="shared" si="0"/>
        <v>43724</v>
      </c>
      <c r="C17" s="138">
        <f t="shared" si="1"/>
        <v>43754</v>
      </c>
      <c r="E17" s="138">
        <f t="shared" si="2"/>
        <v>43785</v>
      </c>
      <c r="G17" s="138">
        <f t="shared" si="3"/>
        <v>43815</v>
      </c>
      <c r="I17" s="138">
        <f t="shared" si="4"/>
        <v>43846</v>
      </c>
      <c r="K17" s="138">
        <f t="shared" si="5"/>
        <v>43877</v>
      </c>
      <c r="M17" s="138">
        <f t="shared" si="6"/>
        <v>43905</v>
      </c>
      <c r="O17" s="138">
        <f t="shared" si="7"/>
        <v>43936</v>
      </c>
      <c r="Q17" s="138">
        <f t="shared" si="8"/>
        <v>43967</v>
      </c>
      <c r="S17" s="138">
        <f t="shared" si="9"/>
        <v>43998</v>
      </c>
      <c r="U17" s="138">
        <f t="shared" si="10"/>
        <v>44028</v>
      </c>
      <c r="W17" s="138">
        <f t="shared" si="11"/>
        <v>44059</v>
      </c>
      <c r="Y17" s="138">
        <f t="shared" si="12"/>
        <v>44090</v>
      </c>
      <c r="AA17" s="138">
        <f t="shared" si="13"/>
        <v>44120</v>
      </c>
    </row>
    <row r="18" spans="1:27" ht="12.75">
      <c r="A18" s="138">
        <f t="shared" si="0"/>
        <v>43725</v>
      </c>
      <c r="C18" s="138">
        <f t="shared" si="1"/>
        <v>43755</v>
      </c>
      <c r="E18" s="138">
        <f t="shared" si="2"/>
        <v>43786</v>
      </c>
      <c r="G18" s="138">
        <f t="shared" si="3"/>
        <v>43816</v>
      </c>
      <c r="I18" s="138">
        <f t="shared" si="4"/>
        <v>43847</v>
      </c>
      <c r="K18" s="138">
        <f t="shared" si="5"/>
        <v>43878</v>
      </c>
      <c r="M18" s="138">
        <f t="shared" si="6"/>
        <v>43906</v>
      </c>
      <c r="O18" s="138">
        <f t="shared" si="7"/>
        <v>43937</v>
      </c>
      <c r="Q18" s="138">
        <f t="shared" si="8"/>
        <v>43968</v>
      </c>
      <c r="S18" s="138">
        <f t="shared" si="9"/>
        <v>43999</v>
      </c>
      <c r="U18" s="138">
        <f t="shared" si="10"/>
        <v>44029</v>
      </c>
      <c r="W18" s="138">
        <f t="shared" si="11"/>
        <v>44060</v>
      </c>
      <c r="Y18" s="138">
        <f t="shared" si="12"/>
        <v>44091</v>
      </c>
      <c r="AA18" s="138">
        <f t="shared" si="13"/>
        <v>44121</v>
      </c>
    </row>
    <row r="19" spans="1:27" ht="12.75">
      <c r="A19" s="138">
        <f t="shared" si="0"/>
        <v>43726</v>
      </c>
      <c r="C19" s="138">
        <f t="shared" si="1"/>
        <v>43756</v>
      </c>
      <c r="E19" s="138">
        <f t="shared" si="2"/>
        <v>43787</v>
      </c>
      <c r="G19" s="138">
        <f t="shared" si="3"/>
        <v>43817</v>
      </c>
      <c r="I19" s="138">
        <f t="shared" si="4"/>
        <v>43848</v>
      </c>
      <c r="K19" s="138">
        <f t="shared" si="5"/>
        <v>43879</v>
      </c>
      <c r="M19" s="138">
        <f t="shared" si="6"/>
        <v>43907</v>
      </c>
      <c r="O19" s="138">
        <f t="shared" si="7"/>
        <v>43938</v>
      </c>
      <c r="Q19" s="138">
        <f t="shared" si="8"/>
        <v>43969</v>
      </c>
      <c r="S19" s="138">
        <f t="shared" si="9"/>
        <v>44000</v>
      </c>
      <c r="U19" s="138">
        <f t="shared" si="10"/>
        <v>44030</v>
      </c>
      <c r="W19" s="138">
        <f t="shared" si="11"/>
        <v>44061</v>
      </c>
      <c r="Y19" s="138">
        <f t="shared" si="12"/>
        <v>44092</v>
      </c>
      <c r="AA19" s="138">
        <f t="shared" si="13"/>
        <v>44122</v>
      </c>
    </row>
    <row r="20" spans="1:27" ht="12.75">
      <c r="A20" s="138">
        <f t="shared" si="0"/>
        <v>43727</v>
      </c>
      <c r="C20" s="138">
        <f t="shared" si="1"/>
        <v>43757</v>
      </c>
      <c r="E20" s="138">
        <f t="shared" si="2"/>
        <v>43788</v>
      </c>
      <c r="G20" s="138">
        <f t="shared" si="3"/>
        <v>43818</v>
      </c>
      <c r="I20" s="138">
        <f t="shared" si="4"/>
        <v>43849</v>
      </c>
      <c r="K20" s="138">
        <f t="shared" si="5"/>
        <v>43880</v>
      </c>
      <c r="M20" s="138">
        <f t="shared" si="6"/>
        <v>43908</v>
      </c>
      <c r="O20" s="138">
        <f t="shared" si="7"/>
        <v>43939</v>
      </c>
      <c r="Q20" s="138">
        <f t="shared" si="8"/>
        <v>43970</v>
      </c>
      <c r="S20" s="138">
        <f t="shared" si="9"/>
        <v>44001</v>
      </c>
      <c r="U20" s="138">
        <f t="shared" si="10"/>
        <v>44031</v>
      </c>
      <c r="W20" s="138">
        <f t="shared" si="11"/>
        <v>44062</v>
      </c>
      <c r="Y20" s="138">
        <f t="shared" si="12"/>
        <v>44093</v>
      </c>
      <c r="AA20" s="138">
        <f t="shared" si="13"/>
        <v>44123</v>
      </c>
    </row>
    <row r="21" spans="1:27" ht="12.75">
      <c r="A21" s="138">
        <f t="shared" si="0"/>
        <v>43728</v>
      </c>
      <c r="C21" s="138">
        <f t="shared" si="1"/>
        <v>43758</v>
      </c>
      <c r="E21" s="138">
        <f t="shared" si="2"/>
        <v>43789</v>
      </c>
      <c r="G21" s="138">
        <f t="shared" si="3"/>
        <v>43819</v>
      </c>
      <c r="I21" s="138">
        <f t="shared" si="4"/>
        <v>43850</v>
      </c>
      <c r="K21" s="138">
        <f t="shared" si="5"/>
        <v>43881</v>
      </c>
      <c r="M21" s="138">
        <f t="shared" si="6"/>
        <v>43909</v>
      </c>
      <c r="O21" s="138">
        <f t="shared" si="7"/>
        <v>43940</v>
      </c>
      <c r="Q21" s="138">
        <f t="shared" si="8"/>
        <v>43971</v>
      </c>
      <c r="S21" s="138">
        <f t="shared" si="9"/>
        <v>44002</v>
      </c>
      <c r="U21" s="138">
        <f t="shared" si="10"/>
        <v>44032</v>
      </c>
      <c r="W21" s="138">
        <f t="shared" si="11"/>
        <v>44063</v>
      </c>
      <c r="Y21" s="138">
        <f t="shared" si="12"/>
        <v>44094</v>
      </c>
      <c r="AA21" s="138">
        <f t="shared" si="13"/>
        <v>44124</v>
      </c>
    </row>
    <row r="22" spans="1:27" ht="12.75">
      <c r="A22" s="138">
        <f t="shared" si="0"/>
        <v>43729</v>
      </c>
      <c r="C22" s="138">
        <f t="shared" si="1"/>
        <v>43759</v>
      </c>
      <c r="E22" s="138">
        <f t="shared" si="2"/>
        <v>43790</v>
      </c>
      <c r="G22" s="138">
        <f t="shared" si="3"/>
        <v>43820</v>
      </c>
      <c r="I22" s="138">
        <f t="shared" si="4"/>
        <v>43851</v>
      </c>
      <c r="K22" s="138">
        <f t="shared" si="5"/>
        <v>43882</v>
      </c>
      <c r="M22" s="138">
        <f t="shared" si="6"/>
        <v>43910</v>
      </c>
      <c r="O22" s="138">
        <f t="shared" si="7"/>
        <v>43941</v>
      </c>
      <c r="Q22" s="138">
        <f t="shared" si="8"/>
        <v>43972</v>
      </c>
      <c r="S22" s="138">
        <f t="shared" si="9"/>
        <v>44003</v>
      </c>
      <c r="U22" s="138">
        <f t="shared" si="10"/>
        <v>44033</v>
      </c>
      <c r="W22" s="138">
        <f t="shared" si="11"/>
        <v>44064</v>
      </c>
      <c r="Y22" s="138">
        <f t="shared" si="12"/>
        <v>44095</v>
      </c>
      <c r="AA22" s="138">
        <f t="shared" si="13"/>
        <v>44125</v>
      </c>
    </row>
    <row r="23" spans="1:27" ht="12.75">
      <c r="A23" s="138">
        <f t="shared" si="0"/>
        <v>43730</v>
      </c>
      <c r="C23" s="138">
        <f t="shared" si="1"/>
        <v>43760</v>
      </c>
      <c r="E23" s="138">
        <f t="shared" si="2"/>
        <v>43791</v>
      </c>
      <c r="G23" s="138">
        <f t="shared" si="3"/>
        <v>43821</v>
      </c>
      <c r="I23" s="138">
        <f t="shared" si="4"/>
        <v>43852</v>
      </c>
      <c r="K23" s="138">
        <f t="shared" si="5"/>
        <v>43883</v>
      </c>
      <c r="M23" s="138">
        <f t="shared" si="6"/>
        <v>43911</v>
      </c>
      <c r="O23" s="138">
        <f t="shared" si="7"/>
        <v>43942</v>
      </c>
      <c r="Q23" s="138">
        <f t="shared" si="8"/>
        <v>43973</v>
      </c>
      <c r="S23" s="138">
        <f t="shared" si="9"/>
        <v>44004</v>
      </c>
      <c r="U23" s="138">
        <f t="shared" si="10"/>
        <v>44034</v>
      </c>
      <c r="W23" s="138">
        <f t="shared" si="11"/>
        <v>44065</v>
      </c>
      <c r="Y23" s="138">
        <f t="shared" si="12"/>
        <v>44096</v>
      </c>
      <c r="AA23" s="138">
        <f t="shared" si="13"/>
        <v>44126</v>
      </c>
    </row>
    <row r="24" spans="1:27" ht="12.75">
      <c r="A24" s="138">
        <f t="shared" si="0"/>
        <v>43731</v>
      </c>
      <c r="C24" s="138">
        <f t="shared" si="1"/>
        <v>43761</v>
      </c>
      <c r="E24" s="138">
        <f t="shared" si="2"/>
        <v>43792</v>
      </c>
      <c r="G24" s="138">
        <f t="shared" si="3"/>
        <v>43822</v>
      </c>
      <c r="I24" s="138">
        <f t="shared" si="4"/>
        <v>43853</v>
      </c>
      <c r="K24" s="138">
        <f t="shared" si="5"/>
        <v>43884</v>
      </c>
      <c r="M24" s="138">
        <f t="shared" si="6"/>
        <v>43912</v>
      </c>
      <c r="O24" s="138">
        <f t="shared" si="7"/>
        <v>43943</v>
      </c>
      <c r="Q24" s="138">
        <f t="shared" si="8"/>
        <v>43974</v>
      </c>
      <c r="S24" s="138">
        <f t="shared" si="9"/>
        <v>44005</v>
      </c>
      <c r="U24" s="138">
        <f t="shared" si="10"/>
        <v>44035</v>
      </c>
      <c r="W24" s="138">
        <f t="shared" si="11"/>
        <v>44066</v>
      </c>
      <c r="Y24" s="138">
        <f t="shared" si="12"/>
        <v>44097</v>
      </c>
      <c r="AA24" s="138">
        <f t="shared" si="13"/>
        <v>44127</v>
      </c>
    </row>
    <row r="25" spans="1:27" ht="12.75">
      <c r="A25" s="138">
        <f>A24+1</f>
        <v>43732</v>
      </c>
      <c r="C25" s="138">
        <f t="shared" si="1"/>
        <v>43762</v>
      </c>
      <c r="E25" s="138">
        <f t="shared" si="2"/>
        <v>43793</v>
      </c>
      <c r="G25" s="138">
        <f t="shared" si="3"/>
        <v>43823</v>
      </c>
      <c r="I25" s="138">
        <f t="shared" si="4"/>
        <v>43854</v>
      </c>
      <c r="K25" s="138">
        <f t="shared" si="5"/>
        <v>43885</v>
      </c>
      <c r="M25" s="138">
        <f t="shared" si="6"/>
        <v>43913</v>
      </c>
      <c r="O25" s="138">
        <f t="shared" si="7"/>
        <v>43944</v>
      </c>
      <c r="Q25" s="138">
        <f t="shared" si="8"/>
        <v>43975</v>
      </c>
      <c r="S25" s="138">
        <f t="shared" si="9"/>
        <v>44006</v>
      </c>
      <c r="U25" s="138">
        <f t="shared" si="10"/>
        <v>44036</v>
      </c>
      <c r="W25" s="138">
        <f t="shared" si="11"/>
        <v>44067</v>
      </c>
      <c r="Y25" s="138">
        <f t="shared" si="12"/>
        <v>44098</v>
      </c>
      <c r="AA25" s="138">
        <f t="shared" si="13"/>
        <v>44128</v>
      </c>
    </row>
    <row r="26" spans="1:27" ht="12.75">
      <c r="A26" s="138">
        <f t="shared" si="0"/>
        <v>43733</v>
      </c>
      <c r="C26" s="138">
        <f t="shared" si="1"/>
        <v>43763</v>
      </c>
      <c r="E26" s="138">
        <f t="shared" si="2"/>
        <v>43794</v>
      </c>
      <c r="G26" s="138">
        <f t="shared" si="3"/>
        <v>43824</v>
      </c>
      <c r="I26" s="138">
        <f t="shared" si="4"/>
        <v>43855</v>
      </c>
      <c r="K26" s="138">
        <f t="shared" si="5"/>
        <v>43886</v>
      </c>
      <c r="M26" s="138">
        <f t="shared" si="6"/>
        <v>43914</v>
      </c>
      <c r="O26" s="138">
        <f t="shared" si="7"/>
        <v>43945</v>
      </c>
      <c r="Q26" s="138">
        <f t="shared" si="8"/>
        <v>43976</v>
      </c>
      <c r="S26" s="138">
        <f t="shared" si="9"/>
        <v>44007</v>
      </c>
      <c r="U26" s="138">
        <f t="shared" si="10"/>
        <v>44037</v>
      </c>
      <c r="W26" s="138">
        <f t="shared" si="11"/>
        <v>44068</v>
      </c>
      <c r="Y26" s="138">
        <f t="shared" si="12"/>
        <v>44099</v>
      </c>
      <c r="AA26" s="138">
        <f t="shared" si="13"/>
        <v>44129</v>
      </c>
    </row>
    <row r="27" spans="1:27" ht="12.75">
      <c r="A27" s="138">
        <f t="shared" si="0"/>
        <v>43734</v>
      </c>
      <c r="C27" s="138">
        <f t="shared" si="1"/>
        <v>43764</v>
      </c>
      <c r="E27" s="138">
        <f t="shared" si="2"/>
        <v>43795</v>
      </c>
      <c r="G27" s="138">
        <f t="shared" si="3"/>
        <v>43825</v>
      </c>
      <c r="I27" s="138">
        <f t="shared" si="4"/>
        <v>43856</v>
      </c>
      <c r="K27" s="138">
        <f t="shared" si="5"/>
        <v>43887</v>
      </c>
      <c r="M27" s="138">
        <f t="shared" si="6"/>
        <v>43915</v>
      </c>
      <c r="O27" s="138">
        <f t="shared" si="7"/>
        <v>43946</v>
      </c>
      <c r="Q27" s="138">
        <f t="shared" si="8"/>
        <v>43977</v>
      </c>
      <c r="S27" s="138">
        <f t="shared" si="9"/>
        <v>44008</v>
      </c>
      <c r="U27" s="138">
        <f t="shared" si="10"/>
        <v>44038</v>
      </c>
      <c r="W27" s="138">
        <f t="shared" si="11"/>
        <v>44069</v>
      </c>
      <c r="Y27" s="138">
        <f t="shared" si="12"/>
        <v>44100</v>
      </c>
      <c r="AA27" s="138">
        <f t="shared" si="13"/>
        <v>44130</v>
      </c>
    </row>
    <row r="28" spans="1:27" ht="12.75">
      <c r="A28" s="138">
        <f>A27+1</f>
        <v>43735</v>
      </c>
      <c r="C28" s="138">
        <f t="shared" si="1"/>
        <v>43765</v>
      </c>
      <c r="E28" s="138">
        <f t="shared" si="2"/>
        <v>43796</v>
      </c>
      <c r="G28" s="138">
        <f t="shared" si="3"/>
        <v>43826</v>
      </c>
      <c r="I28" s="138">
        <f t="shared" si="4"/>
        <v>43857</v>
      </c>
      <c r="K28" s="138">
        <f t="shared" si="5"/>
        <v>43888</v>
      </c>
      <c r="M28" s="138">
        <f t="shared" si="6"/>
        <v>43916</v>
      </c>
      <c r="O28" s="138">
        <f t="shared" si="7"/>
        <v>43947</v>
      </c>
      <c r="Q28" s="138">
        <f t="shared" si="8"/>
        <v>43978</v>
      </c>
      <c r="S28" s="138">
        <f t="shared" si="9"/>
        <v>44009</v>
      </c>
      <c r="U28" s="138">
        <f t="shared" si="10"/>
        <v>44039</v>
      </c>
      <c r="W28" s="138">
        <f t="shared" si="11"/>
        <v>44070</v>
      </c>
      <c r="Y28" s="138">
        <f t="shared" si="12"/>
        <v>44101</v>
      </c>
      <c r="AA28" s="138">
        <f t="shared" si="13"/>
        <v>44131</v>
      </c>
    </row>
    <row r="29" spans="1:27" ht="12.75">
      <c r="A29" s="138">
        <f t="shared" si="0"/>
        <v>43736</v>
      </c>
      <c r="C29" s="138">
        <f t="shared" si="1"/>
        <v>43766</v>
      </c>
      <c r="E29" s="138">
        <f t="shared" si="2"/>
        <v>43797</v>
      </c>
      <c r="G29" s="138">
        <f t="shared" si="3"/>
        <v>43827</v>
      </c>
      <c r="I29" s="138">
        <f t="shared" si="4"/>
        <v>43858</v>
      </c>
      <c r="K29" s="138">
        <f t="shared" si="5"/>
        <v>43889</v>
      </c>
      <c r="M29" s="138">
        <f t="shared" si="6"/>
        <v>43917</v>
      </c>
      <c r="O29" s="138">
        <f t="shared" si="7"/>
        <v>43948</v>
      </c>
      <c r="Q29" s="138">
        <f t="shared" si="8"/>
        <v>43979</v>
      </c>
      <c r="S29" s="138">
        <f t="shared" si="9"/>
        <v>44010</v>
      </c>
      <c r="U29" s="138">
        <f t="shared" si="10"/>
        <v>44040</v>
      </c>
      <c r="W29" s="138">
        <f t="shared" si="11"/>
        <v>44071</v>
      </c>
      <c r="Y29" s="138">
        <f t="shared" si="12"/>
        <v>44102</v>
      </c>
      <c r="AA29" s="138">
        <f t="shared" si="13"/>
        <v>44132</v>
      </c>
    </row>
    <row r="30" spans="1:27" ht="12.75">
      <c r="A30" s="138">
        <f>A29+1</f>
        <v>43737</v>
      </c>
      <c r="C30" s="138">
        <f t="shared" si="1"/>
        <v>43767</v>
      </c>
      <c r="E30" s="138">
        <f t="shared" si="2"/>
        <v>43798</v>
      </c>
      <c r="G30" s="138">
        <f t="shared" si="3"/>
        <v>43828</v>
      </c>
      <c r="I30" s="138">
        <f t="shared" si="4"/>
        <v>43859</v>
      </c>
      <c r="M30" s="138">
        <f t="shared" si="6"/>
        <v>43918</v>
      </c>
      <c r="O30" s="138">
        <f t="shared" si="7"/>
        <v>43949</v>
      </c>
      <c r="Q30" s="138">
        <f t="shared" si="8"/>
        <v>43980</v>
      </c>
      <c r="S30" s="138">
        <f t="shared" si="9"/>
        <v>44011</v>
      </c>
      <c r="U30" s="138">
        <f t="shared" si="10"/>
        <v>44041</v>
      </c>
      <c r="W30" s="138">
        <f t="shared" si="11"/>
        <v>44072</v>
      </c>
      <c r="Y30" s="138">
        <f t="shared" si="12"/>
        <v>44103</v>
      </c>
      <c r="AA30" s="138">
        <f t="shared" si="13"/>
        <v>44133</v>
      </c>
    </row>
    <row r="31" spans="1:27" ht="12.75">
      <c r="A31" s="138">
        <f t="shared" si="0"/>
        <v>43738</v>
      </c>
      <c r="C31" s="138">
        <f t="shared" si="1"/>
        <v>43768</v>
      </c>
      <c r="E31" s="138">
        <f t="shared" si="2"/>
        <v>43799</v>
      </c>
      <c r="G31" s="138">
        <f t="shared" si="3"/>
        <v>43829</v>
      </c>
      <c r="I31" s="138">
        <f t="shared" si="4"/>
        <v>43860</v>
      </c>
      <c r="M31" s="138">
        <f t="shared" si="6"/>
        <v>43919</v>
      </c>
      <c r="O31" s="138">
        <f t="shared" si="7"/>
        <v>43950</v>
      </c>
      <c r="Q31" s="138">
        <f t="shared" si="8"/>
        <v>43981</v>
      </c>
      <c r="S31" s="138">
        <f t="shared" si="9"/>
        <v>44012</v>
      </c>
      <c r="U31" s="138">
        <f t="shared" si="10"/>
        <v>44042</v>
      </c>
      <c r="W31" s="138">
        <f t="shared" si="11"/>
        <v>44073</v>
      </c>
      <c r="Y31" s="138">
        <f t="shared" si="12"/>
        <v>44104</v>
      </c>
      <c r="AA31" s="138">
        <f t="shared" si="13"/>
        <v>44134</v>
      </c>
    </row>
    <row r="32" spans="1:27" ht="12.75">
      <c r="A32" s="140"/>
      <c r="C32" s="138">
        <f t="shared" si="1"/>
        <v>43769</v>
      </c>
      <c r="E32" s="140"/>
      <c r="G32" s="138">
        <f t="shared" si="3"/>
        <v>43830</v>
      </c>
      <c r="I32" s="138">
        <f t="shared" si="4"/>
        <v>43861</v>
      </c>
      <c r="M32" s="138">
        <f t="shared" si="6"/>
        <v>43920</v>
      </c>
      <c r="O32" s="140"/>
      <c r="Q32" s="138">
        <f t="shared" si="8"/>
        <v>43982</v>
      </c>
      <c r="S32" s="140"/>
      <c r="U32" s="138">
        <f t="shared" si="10"/>
        <v>44043</v>
      </c>
      <c r="W32" s="138">
        <f t="shared" si="11"/>
        <v>44074</v>
      </c>
      <c r="Y32" s="140"/>
      <c r="AA32" s="138">
        <f t="shared" si="13"/>
        <v>44135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DRATOP</dc:creator>
  <cp:keywords/>
  <dc:description/>
  <cp:lastModifiedBy>SEC</cp:lastModifiedBy>
  <cp:lastPrinted>2019-01-14T16:10:02Z</cp:lastPrinted>
  <dcterms:created xsi:type="dcterms:W3CDTF">2008-08-30T07:48:30Z</dcterms:created>
  <dcterms:modified xsi:type="dcterms:W3CDTF">2020-08-26T10:52:48Z</dcterms:modified>
  <cp:category/>
  <cp:version/>
  <cp:contentType/>
  <cp:contentStatus/>
</cp:coreProperties>
</file>